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C\Desktop\"/>
    </mc:Choice>
  </mc:AlternateContent>
  <xr:revisionPtr revIDLastSave="0" documentId="8_{F0BD4D2E-B539-4F65-84A8-5F2FF98A8878}" xr6:coauthVersionLast="36" xr6:coauthVersionMax="36" xr10:uidLastSave="{00000000-0000-0000-0000-000000000000}"/>
  <bookViews>
    <workbookView xWindow="0" yWindow="0" windowWidth="25200" windowHeight="11775"/>
  </bookViews>
  <sheets>
    <sheet name="BFI-listen for forlag" sheetId="1" r:id="rId1"/>
  </sheets>
  <calcPr calcId="0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</calcChain>
</file>

<file path=xl/sharedStrings.xml><?xml version="1.0" encoding="utf-8"?>
<sst xmlns="http://schemas.openxmlformats.org/spreadsheetml/2006/main" count="1143" uniqueCount="1137">
  <si>
    <t>BFI-nr.</t>
  </si>
  <si>
    <t>ISBN</t>
  </si>
  <si>
    <t>Forlagsnavn</t>
  </si>
  <si>
    <t>Niveau</t>
  </si>
  <si>
    <t>Transnational Publishers</t>
  </si>
  <si>
    <t>University of Michigan Press</t>
  </si>
  <si>
    <t>Institution of Engineering and Technology</t>
  </si>
  <si>
    <t>Civil-Comp Press</t>
  </si>
  <si>
    <t>Nyt fra Samfundsvidenskaberne</t>
  </si>
  <si>
    <t>Pacific Linguistics</t>
  </si>
  <si>
    <t>European Community on Computational Methods in Applied Sciences</t>
  </si>
  <si>
    <t>System Dynamics Society</t>
  </si>
  <si>
    <t>Human Kinetics</t>
  </si>
  <si>
    <t>American Numismatic Society</t>
  </si>
  <si>
    <t>American Anthropological Association</t>
  </si>
  <si>
    <t>Sternberg Press</t>
  </si>
  <si>
    <t>Kugler Publications</t>
  </si>
  <si>
    <t>Acta Press</t>
  </si>
  <si>
    <t>Plural Publishing</t>
  </si>
  <si>
    <t>University Press of Mississippi</t>
  </si>
  <si>
    <t>Copernicus Gesellschaft</t>
  </si>
  <si>
    <t>Dumbarton Oaks Research Library and Collection</t>
  </si>
  <si>
    <t>American Society of Mechanical Engineers</t>
  </si>
  <si>
    <t>American Historical Association</t>
  </si>
  <si>
    <t>Panama Verlag</t>
  </si>
  <si>
    <t>Australian Association for Research in Education</t>
  </si>
  <si>
    <t>Transworld Research Network</t>
  </si>
  <si>
    <t>Bertrand Livreiros</t>
  </si>
  <si>
    <t>Irwin Law Inc</t>
  </si>
  <si>
    <t>City University of Hong Kong Press</t>
  </si>
  <si>
    <t>Tampere University Press</t>
  </si>
  <si>
    <t>Academy of Management</t>
  </si>
  <si>
    <t>British Institute of Archaeology in Ankara</t>
  </si>
  <si>
    <t>University of Calgary Press</t>
  </si>
  <si>
    <t>University of Arizona Press</t>
  </si>
  <si>
    <t>Food and Agriculture Organization of the United Nations</t>
  </si>
  <si>
    <t>Australian Museum</t>
  </si>
  <si>
    <t>St. Jerome Publishing</t>
  </si>
  <si>
    <t>Jossey-Bass</t>
  </si>
  <si>
    <t>Multi-Science Publishing</t>
  </si>
  <si>
    <t>Wiley-VCH</t>
  </si>
  <si>
    <t>Kungl. Tekniska högskolan I Stockholm</t>
  </si>
  <si>
    <t>NSU Press</t>
  </si>
  <si>
    <t>Council for British Archaeology</t>
  </si>
  <si>
    <t>Waxmann Verlag</t>
  </si>
  <si>
    <t>Association for the Advancement of Computing in Education</t>
  </si>
  <si>
    <t>Museum Tusculanum</t>
  </si>
  <si>
    <t>Boréa</t>
  </si>
  <si>
    <t>Society of Manufacturing Engineers</t>
  </si>
  <si>
    <t>Endocrine Society</t>
  </si>
  <si>
    <t>Aerospace Medical Association</t>
  </si>
  <si>
    <t>Union Internationale Contre le Cancer</t>
  </si>
  <si>
    <t>St. Martin's Press</t>
  </si>
  <si>
    <t>BioPress</t>
  </si>
  <si>
    <t>University of Nevada Press</t>
  </si>
  <si>
    <t>Utah State University Press</t>
  </si>
  <si>
    <t>Equinox Publishing</t>
  </si>
  <si>
    <t>ECPR Press</t>
  </si>
  <si>
    <t>World Bank Publications</t>
  </si>
  <si>
    <t>Alpha Science International</t>
  </si>
  <si>
    <t>Aarhus Universitetsforlag</t>
  </si>
  <si>
    <t>Marcel Dekker</t>
  </si>
  <si>
    <t>Wilfrid Laurier University Press</t>
  </si>
  <si>
    <t>Europa Law Publishing</t>
  </si>
  <si>
    <t>Australian National University Press</t>
  </si>
  <si>
    <t>Wissenschaftsverlag Vauk Kiel</t>
  </si>
  <si>
    <t>American Society for Engineering Education</t>
  </si>
  <si>
    <t>University of Alberta Press</t>
  </si>
  <si>
    <t>Emerald Group Publishing</t>
  </si>
  <si>
    <t>Association of American Geographers</t>
  </si>
  <si>
    <t>ASOR Books</t>
  </si>
  <si>
    <t>Left Coast Press</t>
  </si>
  <si>
    <t>Fritzes</t>
  </si>
  <si>
    <t>Cambria Press</t>
  </si>
  <si>
    <t>Paul Åström forlag</t>
  </si>
  <si>
    <t>Gyldendal Norsk Forlag</t>
  </si>
  <si>
    <t>Vanderbilt University Press</t>
  </si>
  <si>
    <t>Narr Francke Attempto Verlag</t>
  </si>
  <si>
    <t>Philip Wilson Publishers</t>
  </si>
  <si>
    <t>Føroya Fródskaparfelag</t>
  </si>
  <si>
    <t>Motilal Banarsidass</t>
  </si>
  <si>
    <t>Pisa University Press</t>
  </si>
  <si>
    <t>Georg Editeur</t>
  </si>
  <si>
    <t>Harwood Academic Publishers</t>
  </si>
  <si>
    <t>IEEE Computer Society Press</t>
  </si>
  <si>
    <t>Addison-Wesley</t>
  </si>
  <si>
    <t>Politikens Forlag</t>
  </si>
  <si>
    <t>O'Reilly Media</t>
  </si>
  <si>
    <t>Facet Publishing</t>
  </si>
  <si>
    <t>Channel View Publications</t>
  </si>
  <si>
    <t>Fungiflora</t>
  </si>
  <si>
    <t>ALA Editions</t>
  </si>
  <si>
    <t>Harvard Business School Press</t>
  </si>
  <si>
    <t>British Ecological Society</t>
  </si>
  <si>
    <t>American Institute of the History of Pharmacy</t>
  </si>
  <si>
    <t>ABC-CLIO/Greenwood</t>
  </si>
  <si>
    <t>Karger</t>
  </si>
  <si>
    <t>IEEE Professional Communication Society</t>
  </si>
  <si>
    <t>Simon &amp; Schuster</t>
  </si>
  <si>
    <t>American Mathematical Society</t>
  </si>
  <si>
    <t>University of Birmingham Press</t>
  </si>
  <si>
    <t>Cornell University Press</t>
  </si>
  <si>
    <t>Sinauer Associates</t>
  </si>
  <si>
    <t>Microsoft Press</t>
  </si>
  <si>
    <t>Van Gorcum</t>
  </si>
  <si>
    <t>Ergon-Verlag</t>
  </si>
  <si>
    <t>Global Academic Publishing</t>
  </si>
  <si>
    <t>ESRI Press</t>
  </si>
  <si>
    <t>International Glaciological Society</t>
  </si>
  <si>
    <t>Radcliffe Publishing</t>
  </si>
  <si>
    <t>Texas A&amp;M University Press</t>
  </si>
  <si>
    <t>Duncker &amp; Humblot</t>
  </si>
  <si>
    <t>Modern Language Association of America</t>
  </si>
  <si>
    <t>Felix Meiner Verlag</t>
  </si>
  <si>
    <t>American Nuclear Society</t>
  </si>
  <si>
    <t>Penguin</t>
  </si>
  <si>
    <t>University Press of America</t>
  </si>
  <si>
    <t>Rockefeller University Press</t>
  </si>
  <si>
    <t>Comité des travaux historiques et scientifiques</t>
  </si>
  <si>
    <t>Africa World Press</t>
  </si>
  <si>
    <t>BIS-Verlag</t>
  </si>
  <si>
    <t>Djøf Forlag</t>
  </si>
  <si>
    <t>V&amp;A Publishing</t>
  </si>
  <si>
    <t>Göteborgs universitet, Meijerbergs institut</t>
  </si>
  <si>
    <t>W. B. Saunders Company</t>
  </si>
  <si>
    <t>University of Wales Press</t>
  </si>
  <si>
    <t>Wiley-Blackwell</t>
  </si>
  <si>
    <t>Svenska litteratursällskapet i Finland</t>
  </si>
  <si>
    <t>Royal Asiatic Society of Great Britain and Ireland</t>
  </si>
  <si>
    <t>Brepols Publishers</t>
  </si>
  <si>
    <t>Bertelsmann Stiftung</t>
  </si>
  <si>
    <t>Verlag C.H. Beck</t>
  </si>
  <si>
    <t>Biblion Verlag</t>
  </si>
  <si>
    <t>Smithsonian Institution Press</t>
  </si>
  <si>
    <t>North-Holland</t>
  </si>
  <si>
    <t>Professional Engineering Publishing</t>
  </si>
  <si>
    <t>Nordisk forening for leksikografi</t>
  </si>
  <si>
    <t>Forlaget Spring</t>
  </si>
  <si>
    <t>Gower Publishing</t>
  </si>
  <si>
    <t>Elsevier</t>
  </si>
  <si>
    <t>IEEE Press</t>
  </si>
  <si>
    <t>Nicolaus Copernicus University Press</t>
  </si>
  <si>
    <t>King Saud University</t>
  </si>
  <si>
    <t>Economica</t>
  </si>
  <si>
    <t>Åbo Akademis förlag</t>
  </si>
  <si>
    <t>United Nations Children's Fund</t>
  </si>
  <si>
    <t>Det Norske Samlaget</t>
  </si>
  <si>
    <t>Wiley</t>
  </si>
  <si>
    <t>Idea Group Publishing</t>
  </si>
  <si>
    <t>Advanced Knowledge International</t>
  </si>
  <si>
    <t>Archaeolingua Alapítvány</t>
  </si>
  <si>
    <t>Shaker Publishing</t>
  </si>
  <si>
    <t>Butterworth-Heinemann</t>
  </si>
  <si>
    <t>Charles C Thomas Publisher</t>
  </si>
  <si>
    <t>Semiotexte/Smart Art</t>
  </si>
  <si>
    <t>Ian Randle Publishers</t>
  </si>
  <si>
    <t>Hoover Institution Press</t>
  </si>
  <si>
    <t>Wydawnictwo Naukowe Uniwersytetu im. Adama Mickiewicza</t>
  </si>
  <si>
    <t>Vantilt</t>
  </si>
  <si>
    <t>Linde Verlag Wien</t>
  </si>
  <si>
    <t>Universitets-Jubilæets danske Samfund</t>
  </si>
  <si>
    <t>Nyt Juridisk Forlag</t>
  </si>
  <si>
    <t>Royal Academy of Arts</t>
  </si>
  <si>
    <t>Scandinavian University Press</t>
  </si>
  <si>
    <t>Peeters</t>
  </si>
  <si>
    <t>Pennsylvania State University Press</t>
  </si>
  <si>
    <t>Det Danske Sprog- og Litteraturselskab</t>
  </si>
  <si>
    <t>University of Iowa Press</t>
  </si>
  <si>
    <t>Silkworm Books</t>
  </si>
  <si>
    <t>Orbis Books</t>
  </si>
  <si>
    <t>Hotei Publishing</t>
  </si>
  <si>
    <t>University of Notre Dame Press</t>
  </si>
  <si>
    <t>TNO Work and Employment</t>
  </si>
  <si>
    <t>Center for Japanese Studies, University of Michigan</t>
  </si>
  <si>
    <t>Pantheon</t>
  </si>
  <si>
    <t>Bokförlaget Nya Doxa</t>
  </si>
  <si>
    <t>Dr. Rudolf Habelt</t>
  </si>
  <si>
    <t>Monash Asia Institute Press</t>
  </si>
  <si>
    <t>École française de Rome</t>
  </si>
  <si>
    <t>IOS Press</t>
  </si>
  <si>
    <t>Forlaget Hexis</t>
  </si>
  <si>
    <t>Editorial Caminho</t>
  </si>
  <si>
    <t>Selskabet til Forskning i Arbejderbevægelsens Historie</t>
  </si>
  <si>
    <t>Verlag Dr. Kovač</t>
  </si>
  <si>
    <t>Corning Museum of Glass</t>
  </si>
  <si>
    <t>Honoré Champion</t>
  </si>
  <si>
    <t>Text Publishing</t>
  </si>
  <si>
    <t>University of New Mexico Press</t>
  </si>
  <si>
    <t>Ibis rouge Editions</t>
  </si>
  <si>
    <t>Getty Publications</t>
  </si>
  <si>
    <t>BHR Group</t>
  </si>
  <si>
    <t>Institute of East Asian Studies, University of California</t>
  </si>
  <si>
    <t>Mcdonald Institute for Archaeological Research</t>
  </si>
  <si>
    <t>University of Wisconsin Press</t>
  </si>
  <si>
    <t>Aboriginal Studies Press</t>
  </si>
  <si>
    <t>Hakluyt Society</t>
  </si>
  <si>
    <t>Eisenbrauns</t>
  </si>
  <si>
    <t>Dietrich Reimer Verlag</t>
  </si>
  <si>
    <t>Chinese University Press</t>
  </si>
  <si>
    <t>Gesellschaft für Schleswig-Holsteinische Geschichte</t>
  </si>
  <si>
    <t>University of Queensland Press</t>
  </si>
  <si>
    <t>AA Publications</t>
  </si>
  <si>
    <t>Cornell University East Asia Program</t>
  </si>
  <si>
    <t>Editorial Comares</t>
  </si>
  <si>
    <t>Hempen Verlag</t>
  </si>
  <si>
    <t>Design Society</t>
  </si>
  <si>
    <t>Tectum Verlag</t>
  </si>
  <si>
    <t>Ege Yayinlari</t>
  </si>
  <si>
    <t>Arkitektens Forlag</t>
  </si>
  <si>
    <t>Broadview Press</t>
  </si>
  <si>
    <t>University Press of Maryland</t>
  </si>
  <si>
    <t>NUS Press</t>
  </si>
  <si>
    <t>IUDICIUM Verlag</t>
  </si>
  <si>
    <t>Odile Jacob</t>
  </si>
  <si>
    <t>University of Washington Press</t>
  </si>
  <si>
    <t>Oneworld Publications</t>
  </si>
  <si>
    <t>Bollati Boringhieri</t>
  </si>
  <si>
    <t>Carnegie Mellon University Press</t>
  </si>
  <si>
    <t>Cátedra</t>
  </si>
  <si>
    <t>Schibri-Verlag</t>
  </si>
  <si>
    <t>Laaber-Verlag</t>
  </si>
  <si>
    <t>Melbourne University Publishing</t>
  </si>
  <si>
    <t>Resources for the Future</t>
  </si>
  <si>
    <t>Dansk Psykologisk Forlag</t>
  </si>
  <si>
    <t>BIOS Scientific Publishers</t>
  </si>
  <si>
    <t>Uitgeverij Verloren</t>
  </si>
  <si>
    <t>Black Dog Publishing</t>
  </si>
  <si>
    <t>Pearson Education</t>
  </si>
  <si>
    <t>Armand Colin</t>
  </si>
  <si>
    <t>Bärenreiter</t>
  </si>
  <si>
    <t>Canterbury University Press</t>
  </si>
  <si>
    <t>De Gruyter Oldenbourg</t>
  </si>
  <si>
    <t>Siglo XXI Editores</t>
  </si>
  <si>
    <t>Oriental Institute of the University of Chicago</t>
  </si>
  <si>
    <t>Frydenlund Academic</t>
  </si>
  <si>
    <t>Samfundslitteratur</t>
  </si>
  <si>
    <t>American Psychological Association</t>
  </si>
  <si>
    <t>University Press of Florida</t>
  </si>
  <si>
    <t>Sydney University Press</t>
  </si>
  <si>
    <t>University of Oklahoma Press</t>
  </si>
  <si>
    <t>Barcelona Publishers</t>
  </si>
  <si>
    <t>La librairie juridique de référence en ligne</t>
  </si>
  <si>
    <t>Calmann-Lévy</t>
  </si>
  <si>
    <t>Gyldendal</t>
  </si>
  <si>
    <t>Presses universitaires de Lyon</t>
  </si>
  <si>
    <t>Stauffenburg Verlag</t>
  </si>
  <si>
    <t>The Hebrew University Magnes Press</t>
  </si>
  <si>
    <t>Wissner Verlag</t>
  </si>
  <si>
    <t>Gabler</t>
  </si>
  <si>
    <t>British School at Athens</t>
  </si>
  <si>
    <t>University of Missouri Press</t>
  </si>
  <si>
    <t>Labyrinth Press</t>
  </si>
  <si>
    <t>Payot</t>
  </si>
  <si>
    <t>Vahlen Verlag</t>
  </si>
  <si>
    <t>University of Alabama Press</t>
  </si>
  <si>
    <t>vdf Hochschulverlag AG an der ETH Zürich</t>
  </si>
  <si>
    <t>Pindar Press</t>
  </si>
  <si>
    <t>Studieafdelingen ved Dansk Centralbibliotek for Sydslesvig</t>
  </si>
  <si>
    <t>Lindhardt &amp; Ringhof</t>
  </si>
  <si>
    <t>Edições Colibri</t>
  </si>
  <si>
    <t>Rowohlt Verlag</t>
  </si>
  <si>
    <t>Kogan Page</t>
  </si>
  <si>
    <t>University of Kwazulu-Natal Press</t>
  </si>
  <si>
    <t>Forlaget Philosophia</t>
  </si>
  <si>
    <t>American Educational Research Association</t>
  </si>
  <si>
    <t>Taschen</t>
  </si>
  <si>
    <t>Ophrys</t>
  </si>
  <si>
    <t>Editions de l'Éclat</t>
  </si>
  <si>
    <t>Bar Ilan University Press</t>
  </si>
  <si>
    <t>Archetype Publications</t>
  </si>
  <si>
    <t>Royal Society of Medicine Press</t>
  </si>
  <si>
    <t>Frommann-Holzboog Verlag</t>
  </si>
  <si>
    <t>Kildeskriftselskabet</t>
  </si>
  <si>
    <t>Visor Libros</t>
  </si>
  <si>
    <t>Présence Africaine</t>
  </si>
  <si>
    <t>Quintessence Publishing</t>
  </si>
  <si>
    <t>International Organization for Standardization</t>
  </si>
  <si>
    <t>Multivers</t>
  </si>
  <si>
    <t>Presses Universitaires de France</t>
  </si>
  <si>
    <t>Unicopli</t>
  </si>
  <si>
    <t>medpharm GmbH Scientific Publishers</t>
  </si>
  <si>
    <t>University of Utah Press</t>
  </si>
  <si>
    <t>Metzler Verlag</t>
  </si>
  <si>
    <t>De Boccard</t>
  </si>
  <si>
    <t>Einaudi</t>
  </si>
  <si>
    <t>University of Plymouth Press</t>
  </si>
  <si>
    <t>Monash University Press</t>
  </si>
  <si>
    <t>University of London Press</t>
  </si>
  <si>
    <t>Weidmann</t>
  </si>
  <si>
    <t>Phoibos Verlag</t>
  </si>
  <si>
    <t>Royal Geographical Society</t>
  </si>
  <si>
    <t>United Nations Population Fund</t>
  </si>
  <si>
    <t>Washington State University Press</t>
  </si>
  <si>
    <t>Phaidon Press</t>
  </si>
  <si>
    <t>Ecole des hautes études en sciences sociales</t>
  </si>
  <si>
    <t>Hodder Education</t>
  </si>
  <si>
    <t>Dalloz</t>
  </si>
  <si>
    <t>Israel Academy of Sciences and Humanities</t>
  </si>
  <si>
    <t>El Colegio de México</t>
  </si>
  <si>
    <t>Multilingual Matters</t>
  </si>
  <si>
    <t>Amsterdam University Press</t>
  </si>
  <si>
    <t>University of Otago Press</t>
  </si>
  <si>
    <t>Institute of Archaeology</t>
  </si>
  <si>
    <t>Buske Verlag</t>
  </si>
  <si>
    <t>ChemTec Publishing</t>
  </si>
  <si>
    <t>University of Akron Press</t>
  </si>
  <si>
    <t>The Publishing House of the Romanian Academy</t>
  </si>
  <si>
    <t>American Institute of Biological Sciences</t>
  </si>
  <si>
    <t>Routledge</t>
  </si>
  <si>
    <t>Statens Museum for Kunst</t>
  </si>
  <si>
    <t>Ohio University Press</t>
  </si>
  <si>
    <t>Egypt Exploration Society</t>
  </si>
  <si>
    <t>Walther König Verlag</t>
  </si>
  <si>
    <t>Gale</t>
  </si>
  <si>
    <t>Bompiani</t>
  </si>
  <si>
    <t>Oregon State University Press</t>
  </si>
  <si>
    <t>Presses de l'Université Paris-Sorbonne</t>
  </si>
  <si>
    <t>Verlag für Regionalgeschichte</t>
  </si>
  <si>
    <t>Kohlhammer Verlag</t>
  </si>
  <si>
    <t>Institute of Southeast Asian Studies</t>
  </si>
  <si>
    <t>Yale University Press</t>
  </si>
  <si>
    <t>Israel Antiquities Authority</t>
  </si>
  <si>
    <t>Hodder &amp; Stoughton</t>
  </si>
  <si>
    <t>Pearson Longman</t>
  </si>
  <si>
    <t>Reaktion Books</t>
  </si>
  <si>
    <t>Kopaed</t>
  </si>
  <si>
    <t>Feltrinelli</t>
  </si>
  <si>
    <t>Northwestern University Press</t>
  </si>
  <si>
    <t>Institut français du Proche-Orient</t>
  </si>
  <si>
    <t>ANU Press</t>
  </si>
  <si>
    <t>Belin</t>
  </si>
  <si>
    <t>University of Tokyo Press</t>
  </si>
  <si>
    <t>Carolina Academic Press</t>
  </si>
  <si>
    <t>Manchester University Press</t>
  </si>
  <si>
    <t>NIAS Press</t>
  </si>
  <si>
    <t>Institut für Deutsche Sprache</t>
  </si>
  <si>
    <t>Pace University Press</t>
  </si>
  <si>
    <t>Joint United Nations Programme on HIV/AIDS</t>
  </si>
  <si>
    <t>Gebr. Mann Verlag</t>
  </si>
  <si>
    <t>Elsevier Masson</t>
  </si>
  <si>
    <t>Tufnell Press</t>
  </si>
  <si>
    <t>London Mathematical Society</t>
  </si>
  <si>
    <t>Max Niemeyer Verlag</t>
  </si>
  <si>
    <t>Duodecim</t>
  </si>
  <si>
    <t>Éditions Geuthner</t>
  </si>
  <si>
    <t>Auckland University Press</t>
  </si>
  <si>
    <t>EMAS Publishing</t>
  </si>
  <si>
    <t>Southern Illinois University Press</t>
  </si>
  <si>
    <t>Peter Lang</t>
  </si>
  <si>
    <t>Corwin Press</t>
  </si>
  <si>
    <t>University Press of Kentucky</t>
  </si>
  <si>
    <t>Wordwell </t>
  </si>
  <si>
    <t>Saqi Books</t>
  </si>
  <si>
    <t>World Health Organization</t>
  </si>
  <si>
    <t>Il Mulino</t>
  </si>
  <si>
    <t>University of Arkansas Press</t>
  </si>
  <si>
    <t>Bricoleur Press</t>
  </si>
  <si>
    <t>Victoria University Press</t>
  </si>
  <si>
    <t>University of Western Australia Press</t>
  </si>
  <si>
    <t>Politisk revy</t>
  </si>
  <si>
    <t>Houghton Mifflin Harcourt</t>
  </si>
  <si>
    <t>Institute of Fundamental Technological Research, Polish Academy of Sciences</t>
  </si>
  <si>
    <t>Duke University Press</t>
  </si>
  <si>
    <t>Northeastern University Press</t>
  </si>
  <si>
    <t>New York University Press</t>
  </si>
  <si>
    <t>V&amp;R unipress</t>
  </si>
  <si>
    <t>CNRS Editions</t>
  </si>
  <si>
    <t>Cascadilla Press</t>
  </si>
  <si>
    <t>Campus Verlag</t>
  </si>
  <si>
    <t>Temple University Press</t>
  </si>
  <si>
    <t>Presses universitaires Blaise Pascal</t>
  </si>
  <si>
    <t>Presses de Sciences Po</t>
  </si>
  <si>
    <t>Mosby</t>
  </si>
  <si>
    <t>Forlaget Univers</t>
  </si>
  <si>
    <t>Baifukan</t>
  </si>
  <si>
    <t>KITLV Press</t>
  </si>
  <si>
    <t>State University of New York Press</t>
  </si>
  <si>
    <t>W. Bertelsmann Verlag</t>
  </si>
  <si>
    <t>British School at Rome</t>
  </si>
  <si>
    <t>Ohio State University Press</t>
  </si>
  <si>
    <t>Dr. Ludwig Reichert Verlag</t>
  </si>
  <si>
    <t>Biblioteca Nueva</t>
  </si>
  <si>
    <t>Centre d'Études du XIXe siècle Joseph Sable</t>
  </si>
  <si>
    <t>Krieger Publishing Company</t>
  </si>
  <si>
    <t>Cornell University, Southeast Asia Program Publications</t>
  </si>
  <si>
    <t>Vandkunsten</t>
  </si>
  <si>
    <t>British Educational Research Association</t>
  </si>
  <si>
    <t>Troubador Publishing</t>
  </si>
  <si>
    <t>Edition Körber-Stiftung</t>
  </si>
  <si>
    <t>Rainer Hampp Verlag</t>
  </si>
  <si>
    <t>Eudeba</t>
  </si>
  <si>
    <t>Ediciones Uniandes</t>
  </si>
  <si>
    <t>Karl-Dietz-Verlag Berlin</t>
  </si>
  <si>
    <t>Cappelen Damm</t>
  </si>
  <si>
    <t>Association of Energy Engineers</t>
  </si>
  <si>
    <t>Beacon Press</t>
  </si>
  <si>
    <t>Princeton Architectural Press</t>
  </si>
  <si>
    <t>WSOY</t>
  </si>
  <si>
    <t>Leykam Buchverlag</t>
  </si>
  <si>
    <t>Stacey International</t>
  </si>
  <si>
    <t>Northern Illinois University Press</t>
  </si>
  <si>
    <t>Barbara Budrich Publishers</t>
  </si>
  <si>
    <t>Historisk Samfund for Sønderjylland</t>
  </si>
  <si>
    <t>Israel Exploration Society</t>
  </si>
  <si>
    <t>EPPI Centre</t>
  </si>
  <si>
    <t>The British Library</t>
  </si>
  <si>
    <t>Global Oriental</t>
  </si>
  <si>
    <t>Bulzoni Editore</t>
  </si>
  <si>
    <t>Heinemann</t>
  </si>
  <si>
    <t>Mattes Verlag</t>
  </si>
  <si>
    <t>Presses de l'Université Laval</t>
  </si>
  <si>
    <t>Presses universitaires de Franche-Comté</t>
  </si>
  <si>
    <t>Hofmann-Verlag</t>
  </si>
  <si>
    <t>Karnac Books</t>
  </si>
  <si>
    <t>Prolog Verlag</t>
  </si>
  <si>
    <t>Kent State University Press</t>
  </si>
  <si>
    <t>Brandes &amp; Apsel Verlag</t>
  </si>
  <si>
    <t>IJ-forlaget</t>
  </si>
  <si>
    <t>Guilford Publications</t>
  </si>
  <si>
    <t>Society of Petroleum Engineers</t>
  </si>
  <si>
    <t>Springer</t>
  </si>
  <si>
    <t>Methuen</t>
  </si>
  <si>
    <t>Institution of Occupational Safety and Health</t>
  </si>
  <si>
    <t>Mouton de Gruyter</t>
  </si>
  <si>
    <t>Pan American Health Organization</t>
  </si>
  <si>
    <t>Allyn &amp; Bacon</t>
  </si>
  <si>
    <t>Herder Verlag</t>
  </si>
  <si>
    <t>Caddis Press</t>
  </si>
  <si>
    <t>Willan Publishing</t>
  </si>
  <si>
    <t>Haupt Verlag</t>
  </si>
  <si>
    <t>Liber</t>
  </si>
  <si>
    <t>Harrassowitz Verlag</t>
  </si>
  <si>
    <t>Inderscience Publishers</t>
  </si>
  <si>
    <t>ASM International</t>
  </si>
  <si>
    <t>Presses de l'Université de Montréal</t>
  </si>
  <si>
    <t>English Heritage</t>
  </si>
  <si>
    <t>Editions du Seuil</t>
  </si>
  <si>
    <t>Pax</t>
  </si>
  <si>
    <t>European Space Agency</t>
  </si>
  <si>
    <t>Nueva Sociedad</t>
  </si>
  <si>
    <t>Geological Society</t>
  </si>
  <si>
    <t>Pied Piper Publishing</t>
  </si>
  <si>
    <t>Jones and Bartlett Publishers</t>
  </si>
  <si>
    <t>Verlag Hamburger Edition</t>
  </si>
  <si>
    <t>Appelhans-verlag</t>
  </si>
  <si>
    <t>Aspen Publishers</t>
  </si>
  <si>
    <t>IOP Publishing</t>
  </si>
  <si>
    <t>Birlinn</t>
  </si>
  <si>
    <t>WVT Wissenschaftlicher Verlag Trier</t>
  </si>
  <si>
    <t>University of Pennsylvania Press</t>
  </si>
  <si>
    <t>University of Hawaii Press</t>
  </si>
  <si>
    <t>Editions Jerome Millon</t>
  </si>
  <si>
    <t>Canadian Conservation Institute</t>
  </si>
  <si>
    <t>National Trust</t>
  </si>
  <si>
    <t>Society for Underwater Technology</t>
  </si>
  <si>
    <t>Geological Association of Canada</t>
  </si>
  <si>
    <t>IEEE Signal Processing Society</t>
  </si>
  <si>
    <t>Almenna bókafélagið</t>
  </si>
  <si>
    <t>Vita e Pensiero</t>
  </si>
  <si>
    <t>Mohr Siebeck</t>
  </si>
  <si>
    <t>Union Académique Internationale</t>
  </si>
  <si>
    <t>de Sitter Publications</t>
  </si>
  <si>
    <t>Presses Sorbonne Nouvelle</t>
  </si>
  <si>
    <t>Africa Institute of South Africa</t>
  </si>
  <si>
    <t>Elsevier Editora</t>
  </si>
  <si>
    <t>Suomalaisen Kirjallisuuden Seura</t>
  </si>
  <si>
    <t>Island Press</t>
  </si>
  <si>
    <t>Academia Press</t>
  </si>
  <si>
    <t>Archaeopress</t>
  </si>
  <si>
    <t>Cappelen Damm Akademisk</t>
  </si>
  <si>
    <t>Quality Press</t>
  </si>
  <si>
    <t>Suhrkamp</t>
  </si>
  <si>
    <t>Nordicom</t>
  </si>
  <si>
    <t>Akademie Verlag</t>
  </si>
  <si>
    <t>Information Age Publishing</t>
  </si>
  <si>
    <t>Verlag des Römisch-Germanischen Zentralmuseums</t>
  </si>
  <si>
    <t>Editorial Estampa</t>
  </si>
  <si>
    <t>Shaker Verlag</t>
  </si>
  <si>
    <t>Verlag Karl Alber</t>
  </si>
  <si>
    <t>Physica-Verlag</t>
  </si>
  <si>
    <t>Carlsson bokförlag</t>
  </si>
  <si>
    <t>Society of Plastics Engineers</t>
  </si>
  <si>
    <t>UVK Verlagsgesellschaft</t>
  </si>
  <si>
    <t>IASP Press</t>
  </si>
  <si>
    <t>Academic Conferences and Publishing International</t>
  </si>
  <si>
    <t>Chatto &amp; Windus</t>
  </si>
  <si>
    <t>Indiana University Press</t>
  </si>
  <si>
    <t>IEEE Communications Society</t>
  </si>
  <si>
    <t>CSIRO Publishing</t>
  </si>
  <si>
    <t>Lars Müller Publishers</t>
  </si>
  <si>
    <t>CRC Press</t>
  </si>
  <si>
    <t>University of Maine Press</t>
  </si>
  <si>
    <t>Plurafutura Publishing</t>
  </si>
  <si>
    <t>Maney Publishing</t>
  </si>
  <si>
    <t>Orient BlackSwan</t>
  </si>
  <si>
    <t>Julius Groos</t>
  </si>
  <si>
    <t>Les Éditions de l'Université de Bruxelles</t>
  </si>
  <si>
    <t>Hermann</t>
  </si>
  <si>
    <t>Jan Sramek Verlag</t>
  </si>
  <si>
    <t>Ramtrans Publishing</t>
  </si>
  <si>
    <t>L'Harmattan</t>
  </si>
  <si>
    <t>Wipf and Stock Publishers</t>
  </si>
  <si>
    <t>Wolf Legal Publishers</t>
  </si>
  <si>
    <t>Forlaget Pejus</t>
  </si>
  <si>
    <t>Makadam Förlag</t>
  </si>
  <si>
    <t>Republic of Letters Publishing</t>
  </si>
  <si>
    <t>Ex Tuto Publishing</t>
  </si>
  <si>
    <t>Argument</t>
  </si>
  <si>
    <t>Rutgers University Press</t>
  </si>
  <si>
    <t>Logos Verlag Berlin</t>
  </si>
  <si>
    <t>Anthem Press</t>
  </si>
  <si>
    <t>Giuffre</t>
  </si>
  <si>
    <t>James Currey</t>
  </si>
  <si>
    <t>Pergamon Press</t>
  </si>
  <si>
    <t>Heidelberg press</t>
  </si>
  <si>
    <t>International Federation of Surveyors</t>
  </si>
  <si>
    <t>IGI global</t>
  </si>
  <si>
    <t>International Council of Museums</t>
  </si>
  <si>
    <t>Morgan Kaufmann</t>
  </si>
  <si>
    <t>Carl Hanser Verlag</t>
  </si>
  <si>
    <t>WSEAS Press</t>
  </si>
  <si>
    <t>Verlag Ferdinand Schöningh</t>
  </si>
  <si>
    <t>Sheffield Phoenix Press</t>
  </si>
  <si>
    <t>Karnov Group</t>
  </si>
  <si>
    <t>Minerals, Metals &amp; Materials Society</t>
  </si>
  <si>
    <t>Istituto Papirologico "G. Vitelli"</t>
  </si>
  <si>
    <t>Universitetsforlaget</t>
  </si>
  <si>
    <t>Hurst Publishers</t>
  </si>
  <si>
    <t>Publicacions de la Universitat de València</t>
  </si>
  <si>
    <t>Vrin</t>
  </si>
  <si>
    <t>McGill-Queen's University Press</t>
  </si>
  <si>
    <t>Paternoster Press</t>
  </si>
  <si>
    <t>Oxbow Books</t>
  </si>
  <si>
    <t>Sean Kingston Publishing</t>
  </si>
  <si>
    <t>Woodhead Publishing</t>
  </si>
  <si>
    <t>Springer VS</t>
  </si>
  <si>
    <t>Zeta Books</t>
  </si>
  <si>
    <t>Portal Forlag</t>
  </si>
  <si>
    <t>De Gruyter Open</t>
  </si>
  <si>
    <t>Retorikforlaget</t>
  </si>
  <si>
    <t>Klett-Cotta</t>
  </si>
  <si>
    <t>River Publishers</t>
  </si>
  <si>
    <t>Lapland University Press</t>
  </si>
  <si>
    <t>BFI Publishing</t>
  </si>
  <si>
    <t>LIT Verlag</t>
  </si>
  <si>
    <t>American Geophysical Union</t>
  </si>
  <si>
    <t>Blackwell Verlag</t>
  </si>
  <si>
    <t>University of Nebraska Press</t>
  </si>
  <si>
    <t>SCM Press</t>
  </si>
  <si>
    <t>Yokohama Publishers</t>
  </si>
  <si>
    <t>Wits University Press</t>
  </si>
  <si>
    <t>Bloomsbury Academic</t>
  </si>
  <si>
    <t>Universitätsverlag Winter</t>
  </si>
  <si>
    <t>UTB Verlag</t>
  </si>
  <si>
    <t>Schattauer</t>
  </si>
  <si>
    <t>słowo/obraz terytoria</t>
  </si>
  <si>
    <t>I.B. Tauris</t>
  </si>
  <si>
    <t>Karthala</t>
  </si>
  <si>
    <t>Historiska Museets förlag</t>
  </si>
  <si>
    <t>Frank &amp; Timme</t>
  </si>
  <si>
    <t>Arco Libros</t>
  </si>
  <si>
    <t>CRC Press/Balkema</t>
  </si>
  <si>
    <t>Eyecorner Press</t>
  </si>
  <si>
    <t>Kikimora Publications</t>
  </si>
  <si>
    <t>U Press</t>
  </si>
  <si>
    <t>Mimesis edizioni</t>
  </si>
  <si>
    <t>Pontifical Institute of Mediaeval Studies</t>
  </si>
  <si>
    <t>Rowman &amp; Littlefield International</t>
  </si>
  <si>
    <t>Purdue University Press</t>
  </si>
  <si>
    <t>sidestone press academics</t>
  </si>
  <si>
    <t>Edition Sigma</t>
  </si>
  <si>
    <t>UNESCO</t>
  </si>
  <si>
    <t>Akademika forlag</t>
  </si>
  <si>
    <t>Sussex Academic Press</t>
  </si>
  <si>
    <t>Presses Universitaires de Caen</t>
  </si>
  <si>
    <t>Delmar Cengage Learning</t>
  </si>
  <si>
    <t>Carl Heymanns Verlag</t>
  </si>
  <si>
    <t>Presses Universitaires de Rennes</t>
  </si>
  <si>
    <t>Nordiska Afrikainstitutet</t>
  </si>
  <si>
    <t>Cognitive Science Society</t>
  </si>
  <si>
    <t>Intellect</t>
  </si>
  <si>
    <t>Santérus Förlag</t>
  </si>
  <si>
    <t>American Scientific Publishers</t>
  </si>
  <si>
    <t>Editorial Gredos</t>
  </si>
  <si>
    <t>Georg Olms Verlag</t>
  </si>
  <si>
    <t>M. E. Sharpe</t>
  </si>
  <si>
    <t>University of Ottowa Press</t>
  </si>
  <si>
    <t>Solum</t>
  </si>
  <si>
    <t>Gallimard</t>
  </si>
  <si>
    <t>Norvik Press</t>
  </si>
  <si>
    <t>Australasian Institute of Mining and Metallurgy</t>
  </si>
  <si>
    <t>Kungl. Vitterhets-, historie- och antikvitetsakademien</t>
  </si>
  <si>
    <t>Continuous Innovation Network</t>
  </si>
  <si>
    <t>University of Georgia Press</t>
  </si>
  <si>
    <t>Australian Computer Society</t>
  </si>
  <si>
    <t>Verlag Philipp von Zabern</t>
  </si>
  <si>
    <t>National Academy Press</t>
  </si>
  <si>
    <t>StudienVerlag</t>
  </si>
  <si>
    <t>Australian Academic Press</t>
  </si>
  <si>
    <t>Kustannus-Puntsi</t>
  </si>
  <si>
    <t>Oplandske Bokforlag</t>
  </si>
  <si>
    <t>Liverpool University Press</t>
  </si>
  <si>
    <t>Rüdiger Köppe Verlag</t>
  </si>
  <si>
    <t>Marin Drinov Academic Publishing House</t>
  </si>
  <si>
    <t>Association for Computing Machinery</t>
  </si>
  <si>
    <t>Wayne State University Press</t>
  </si>
  <si>
    <t>International Society for Asphalt Pavements</t>
  </si>
  <si>
    <t>Hart Publishing</t>
  </si>
  <si>
    <t>AAAI Press</t>
  </si>
  <si>
    <t>Clemson University Digital Press</t>
  </si>
  <si>
    <t>Bioscientifica</t>
  </si>
  <si>
    <t>Minard Lettres Modernes</t>
  </si>
  <si>
    <t>Minuit</t>
  </si>
  <si>
    <t>Adonis &amp; Abbey Publishers</t>
  </si>
  <si>
    <t>McFarland</t>
  </si>
  <si>
    <t>Norsk arkitekturforlag</t>
  </si>
  <si>
    <t>Kassel University Press</t>
  </si>
  <si>
    <t>Erich Schmidt Verlag</t>
  </si>
  <si>
    <t>Handelshøjskolens Forlag</t>
  </si>
  <si>
    <t>Ox Bow Press</t>
  </si>
  <si>
    <t>Lawrence and Wishart</t>
  </si>
  <si>
    <t>Transaction Publishers</t>
  </si>
  <si>
    <t>Praeger</t>
  </si>
  <si>
    <t>Presses de L'Université du Québec</t>
  </si>
  <si>
    <t>International Institute of Refrigeration</t>
  </si>
  <si>
    <t>Vastapaino</t>
  </si>
  <si>
    <t>Klaus Boer Verlag</t>
  </si>
  <si>
    <t>University of Illinois Press</t>
  </si>
  <si>
    <t>Det Norske Videnskaps-Akademi</t>
  </si>
  <si>
    <t>Ohmsha</t>
  </si>
  <si>
    <t>Franz Steiner Verlag</t>
  </si>
  <si>
    <t>Academia adacta</t>
  </si>
  <si>
    <t>Policy Press</t>
  </si>
  <si>
    <t>Mucchi Editore</t>
  </si>
  <si>
    <t>Westburn Publishers</t>
  </si>
  <si>
    <t>Edwin Mellen Press</t>
  </si>
  <si>
    <t>Society of Naval Architects and Marine Engineers</t>
  </si>
  <si>
    <t>Boydell &amp; Brewer</t>
  </si>
  <si>
    <t>D.S. Brewer</t>
  </si>
  <si>
    <t>Portland Press</t>
  </si>
  <si>
    <t>AUC Press</t>
  </si>
  <si>
    <t>UBC Press</t>
  </si>
  <si>
    <t>Hið íslenska bókmenntafélag</t>
  </si>
  <si>
    <t>Abstrakt forlag</t>
  </si>
  <si>
    <t>Passagen Verlag</t>
  </si>
  <si>
    <t>Univers enciclopedic</t>
  </si>
  <si>
    <t>Bonner Amerikanistische Studien</t>
  </si>
  <si>
    <t>Klincksieck</t>
  </si>
  <si>
    <t>Universidad Nacional Autónoma de México</t>
  </si>
  <si>
    <t>Academic Press</t>
  </si>
  <si>
    <t>Manohar Publishers &amp; Distributors</t>
  </si>
  <si>
    <t>Research Publishing Services</t>
  </si>
  <si>
    <t>FuDan University Press</t>
  </si>
  <si>
    <t>HLS Förlag</t>
  </si>
  <si>
    <t>United Nations University Press</t>
  </si>
  <si>
    <t>Pickering &amp; Chatto</t>
  </si>
  <si>
    <t>Norstedts Juridik</t>
  </si>
  <si>
    <t>Jeremy Mills Publishing</t>
  </si>
  <si>
    <t>Facultas Verlags- und Buchhandels</t>
  </si>
  <si>
    <t>The Institute of Navigation</t>
  </si>
  <si>
    <t>L'Erma di Bretschneider</t>
  </si>
  <si>
    <t>Michigan State University Press</t>
  </si>
  <si>
    <t>University of Exeter Press</t>
  </si>
  <si>
    <t>Deutsche Verlags-Anstalt</t>
  </si>
  <si>
    <t>Norwegian-American Historical Association</t>
  </si>
  <si>
    <t>Caspar forlag</t>
  </si>
  <si>
    <t>New York Academy of Sciences</t>
  </si>
  <si>
    <t>Les Belles Lettres</t>
  </si>
  <si>
    <t>Oxford University Press</t>
  </si>
  <si>
    <t>Informations Forlag</t>
  </si>
  <si>
    <t>IDRC Books</t>
  </si>
  <si>
    <t>Nodus Publikationen</t>
  </si>
  <si>
    <t>IAHS Press</t>
  </si>
  <si>
    <t>Ontos Verlag</t>
  </si>
  <si>
    <t>CSLI Publications</t>
  </si>
  <si>
    <t>Iustus förlag</t>
  </si>
  <si>
    <t>Verlag Königshausen &amp; Neumann</t>
  </si>
  <si>
    <t>Lynne Rienner Publishers</t>
  </si>
  <si>
    <t>American Association of Petroleum Geologists</t>
  </si>
  <si>
    <t>Éditions Kimé</t>
  </si>
  <si>
    <t>Central European University Press</t>
  </si>
  <si>
    <t>Open Court Publishing Company</t>
  </si>
  <si>
    <t>Edward Elgar Publishing</t>
  </si>
  <si>
    <t>Society of Environmental Toxicology and Chemistry</t>
  </si>
  <si>
    <t>Presses universitaires de Strasbourg</t>
  </si>
  <si>
    <t>Biochemical Society</t>
  </si>
  <si>
    <t>Raster förlag</t>
  </si>
  <si>
    <t>Editorial Verbo</t>
  </si>
  <si>
    <t>Prentice-Hall</t>
  </si>
  <si>
    <t>Institute of Mediaeval Music</t>
  </si>
  <si>
    <t>Verlag Marie Leidorf</t>
  </si>
  <si>
    <t>International Center for Numerical Methods in Engineering</t>
  </si>
  <si>
    <t>Brill</t>
  </si>
  <si>
    <t>Georg-Eckert-Insitut für internationale Schulbuchforschung</t>
  </si>
  <si>
    <t>Gorgias Press</t>
  </si>
  <si>
    <t>Four Courts Press</t>
  </si>
  <si>
    <t>Mary Ann Liebert</t>
  </si>
  <si>
    <t>Munshiram Manoharlal</t>
  </si>
  <si>
    <t>American Institute of Physics</t>
  </si>
  <si>
    <t>University of Minnesota Press</t>
  </si>
  <si>
    <t>Thomas Telford</t>
  </si>
  <si>
    <t>Martin Dunitz</t>
  </si>
  <si>
    <t>Karolinum</t>
  </si>
  <si>
    <t>Thames &amp; Hudson</t>
  </si>
  <si>
    <t>Meyer &amp; Meyer Verlag</t>
  </si>
  <si>
    <t>USENIX - The Advanced Computing Systems Association</t>
  </si>
  <si>
    <t>Novus forlag</t>
  </si>
  <si>
    <t>Aratake Shuppan</t>
  </si>
  <si>
    <t>Transcript Verlag</t>
  </si>
  <si>
    <t>World Scientific</t>
  </si>
  <si>
    <t>International Computer Music Association</t>
  </si>
  <si>
    <t>Begell House</t>
  </si>
  <si>
    <t>Red Sea Press</t>
  </si>
  <si>
    <t>Pendragon Press</t>
  </si>
  <si>
    <t>Stroemfeld Verlag</t>
  </si>
  <si>
    <t>Mineralogical Society of America</t>
  </si>
  <si>
    <t>Projektverlag</t>
  </si>
  <si>
    <t>PRO-ED</t>
  </si>
  <si>
    <t>Lawrence Erlbaum Associates</t>
  </si>
  <si>
    <t>Aisthesis Verlag</t>
  </si>
  <si>
    <t>Hackett Publishing Company</t>
  </si>
  <si>
    <t>University of Massachusetts Press</t>
  </si>
  <si>
    <t>Psychology Press</t>
  </si>
  <si>
    <t>WIT Press</t>
  </si>
  <si>
    <t>Suomalais-Ugrilainen Seura</t>
  </si>
  <si>
    <t>National Institute of Adult Continuing Education</t>
  </si>
  <si>
    <t>Praesens Verlag</t>
  </si>
  <si>
    <t>AMS Press Inc.</t>
  </si>
  <si>
    <t>OceanSide Publications</t>
  </si>
  <si>
    <t>McGraw-Hill</t>
  </si>
  <si>
    <t>Hogrefe Verlag</t>
  </si>
  <si>
    <t>Klim</t>
  </si>
  <si>
    <t>International Institute for Conservation of Historic and Artistic Works</t>
  </si>
  <si>
    <t>Teachers College Press</t>
  </si>
  <si>
    <t>Wilhelm Fink Verlag</t>
  </si>
  <si>
    <t>Aschehoug &amp; Co</t>
  </si>
  <si>
    <t>International Association for Fire Safety Science</t>
  </si>
  <si>
    <t>Earthscan</t>
  </si>
  <si>
    <t>Duculot</t>
  </si>
  <si>
    <t>Editorial El Manual Moderno</t>
  </si>
  <si>
    <t>Swets &amp; Zeitlinger</t>
  </si>
  <si>
    <t>Rilem publications</t>
  </si>
  <si>
    <t>Alvheim &amp; Eide Akademisk forlag</t>
  </si>
  <si>
    <t>Institute of Mathematical Statistics</t>
  </si>
  <si>
    <t>Bokförlaget Signum</t>
  </si>
  <si>
    <t>University of New South Wales Press</t>
  </si>
  <si>
    <t>Sociedad Mexicana de Entomología</t>
  </si>
  <si>
    <t>Edizioni FrancoAngeli</t>
  </si>
  <si>
    <t>AIDIC</t>
  </si>
  <si>
    <t>Spon press</t>
  </si>
  <si>
    <t>Metropol Verlag</t>
  </si>
  <si>
    <t>Society for Industrial and Applied Mathematics</t>
  </si>
  <si>
    <t>College Publications</t>
  </si>
  <si>
    <t>SAGE Publications</t>
  </si>
  <si>
    <t>Sypress Forlag</t>
  </si>
  <si>
    <t>Bruylant</t>
  </si>
  <si>
    <t>International Society of Offshore &amp; Polar Engineers</t>
  </si>
  <si>
    <t>Editions Quae</t>
  </si>
  <si>
    <t>Juris Publishing</t>
  </si>
  <si>
    <t>Filosofia</t>
  </si>
  <si>
    <t>Scottish Place-Name Society</t>
  </si>
  <si>
    <t>University of Chicago Press</t>
  </si>
  <si>
    <t>Fabrizio Serra Editore</t>
  </si>
  <si>
    <t>Fagbokforlaget</t>
  </si>
  <si>
    <t>Humanity Books</t>
  </si>
  <si>
    <t>Consejo Superior de Investigaciones Científicas</t>
  </si>
  <si>
    <t>Minard</t>
  </si>
  <si>
    <t>Gulf Professional Publishing</t>
  </si>
  <si>
    <t>Science Publishers</t>
  </si>
  <si>
    <t>Georgetown University Press</t>
  </si>
  <si>
    <t>Ashgate</t>
  </si>
  <si>
    <t>Swedish Science Press</t>
  </si>
  <si>
    <t>Institution of Chemical Engineers</t>
  </si>
  <si>
    <t>Westview Press</t>
  </si>
  <si>
    <t>IKO-Verlag</t>
  </si>
  <si>
    <t>Hogrefe &amp; Huber Publishers</t>
  </si>
  <si>
    <t>Verlag der Österreichischen Akademie der Wissenschaften</t>
  </si>
  <si>
    <t>Haworth Press</t>
  </si>
  <si>
    <t>Westminster John Knox Press</t>
  </si>
  <si>
    <t>Verlag Anton Saurwein</t>
  </si>
  <si>
    <t>Demos</t>
  </si>
  <si>
    <t>Carocci editore</t>
  </si>
  <si>
    <t>King's College Publications</t>
  </si>
  <si>
    <t>Berghahn Books</t>
  </si>
  <si>
    <t>Wesleyan University Press</t>
  </si>
  <si>
    <t>Nomos Verlagsgesellschaft</t>
  </si>
  <si>
    <t>Hans Reitzels Forlag</t>
  </si>
  <si>
    <t>American Ceramic Society</t>
  </si>
  <si>
    <t>Johns Hopkins University Press</t>
  </si>
  <si>
    <t>Bokförlaget Thales</t>
  </si>
  <si>
    <t>Editorial Trillas</t>
  </si>
  <si>
    <t>British Computer Society</t>
  </si>
  <si>
    <t>De Gruyter</t>
  </si>
  <si>
    <t>Vittorio Klostermann Verlag</t>
  </si>
  <si>
    <t>ENS éditions</t>
  </si>
  <si>
    <t>Bialik Institute Publishing House</t>
  </si>
  <si>
    <t>Kiepenheuer &amp; Witsch</t>
  </si>
  <si>
    <t>University of California Press</t>
  </si>
  <si>
    <t>Schneider Verlag Hohengehren</t>
  </si>
  <si>
    <t>University of Tennessee Press</t>
  </si>
  <si>
    <t>Pluto Press</t>
  </si>
  <si>
    <t>University of Pittsburgh Press</t>
  </si>
  <si>
    <t>Leo S. Olschki</t>
  </si>
  <si>
    <t>Royal Society of Chemistry</t>
  </si>
  <si>
    <t>Captus Press</t>
  </si>
  <si>
    <t>Plural Editores</t>
  </si>
  <si>
    <t>Brill | Rodopi</t>
  </si>
  <si>
    <t>Imprensa Nacional-Casa da Moeda</t>
  </si>
  <si>
    <t>European institute of public administration</t>
  </si>
  <si>
    <t>SNS förlag</t>
  </si>
  <si>
    <t>Pravda Severa</t>
  </si>
  <si>
    <t>Filander Verlag</t>
  </si>
  <si>
    <t>West Virginia University Press</t>
  </si>
  <si>
    <t>Spartacus forlag</t>
  </si>
  <si>
    <t>University of North Carolina Press</t>
  </si>
  <si>
    <t>Trauner Buchservice, Rudolf Trauner Verlag</t>
  </si>
  <si>
    <t>Aalborg Universitetsforlag</t>
  </si>
  <si>
    <t>Wehrhahn Verlag</t>
  </si>
  <si>
    <t>Wydawnictwo UMCS</t>
  </si>
  <si>
    <t>George Mason University Press</t>
  </si>
  <si>
    <t>University of Toronto Press</t>
  </si>
  <si>
    <t>Greenleaf Publishing</t>
  </si>
  <si>
    <t>Maruzen Publishing</t>
  </si>
  <si>
    <t>Society for Mining, Metalurgy and Exploration</t>
  </si>
  <si>
    <t>Institute of Physics and Engineering in Medicine</t>
  </si>
  <si>
    <t>Weidler Buchverlag</t>
  </si>
  <si>
    <t>National Center for Radio and Television Studies, Communication University of China</t>
  </si>
  <si>
    <t>SPIE - International Society for Optical Engineering</t>
  </si>
  <si>
    <t>United States Institute of Peace Press</t>
  </si>
  <si>
    <t>Editions du Centre Pompidou</t>
  </si>
  <si>
    <t>Synchron Wissenschaftsverlag der Autoren</t>
  </si>
  <si>
    <t>University of Iceland Press</t>
  </si>
  <si>
    <t>Foreign Languages Press</t>
  </si>
  <si>
    <t>American Institute of Chemical Engineers</t>
  </si>
  <si>
    <t>Interscience Communications</t>
  </si>
  <si>
    <t>Editorial Universidad de Antioquia</t>
  </si>
  <si>
    <t>SAR Press</t>
  </si>
  <si>
    <t>Analytic Press</t>
  </si>
  <si>
    <t>International Atomic Energy Agency</t>
  </si>
  <si>
    <t>Ghana Universities Press</t>
  </si>
  <si>
    <t>Hyphen Press</t>
  </si>
  <si>
    <t>Intersentia</t>
  </si>
  <si>
    <t>Rombach Druck- und Verlagshaus</t>
  </si>
  <si>
    <t>Istituto Poligraficio e Zecca dello Stato - Libreria dello Stato</t>
  </si>
  <si>
    <t>Stanford University Press</t>
  </si>
  <si>
    <t>Regnum Books</t>
  </si>
  <si>
    <t>ASTM</t>
  </si>
  <si>
    <t>Wallflower Press</t>
  </si>
  <si>
    <t>Presses Universitaires de Bordeaux</t>
  </si>
  <si>
    <t>Ibidem-Verlag</t>
  </si>
  <si>
    <t>BioMed Central</t>
  </si>
  <si>
    <t>Davvi Girji</t>
  </si>
  <si>
    <t>Hermés Science Publications</t>
  </si>
  <si>
    <t>Konrad Theiss Verlag</t>
  </si>
  <si>
    <t>Springer Science+Business Media</t>
  </si>
  <si>
    <t>Bloomsbury T&amp;T Clark</t>
  </si>
  <si>
    <t>Evangelische Verlagsanstalt</t>
  </si>
  <si>
    <t>LINCOM</t>
  </si>
  <si>
    <t>Acco</t>
  </si>
  <si>
    <t>Hong Kong University Press</t>
  </si>
  <si>
    <t>Thieme Medical Publishers</t>
  </si>
  <si>
    <t>Brill | Nijhoff</t>
  </si>
  <si>
    <t>Jure</t>
  </si>
  <si>
    <t>ACTA Press</t>
  </si>
  <si>
    <t>University of Texas Press</t>
  </si>
  <si>
    <t>Juventa Verlag</t>
  </si>
  <si>
    <t>Institution of Structural Engineers</t>
  </si>
  <si>
    <t>Daidalos</t>
  </si>
  <si>
    <t>International Universities Press</t>
  </si>
  <si>
    <t>Gaudeamus</t>
  </si>
  <si>
    <t>Institute for Systems and Technologies of Information, Control and Communication</t>
  </si>
  <si>
    <t>American Institute of Aeronautics and Astronautics</t>
  </si>
  <si>
    <t>International Association for Bridge and Structural Engineering</t>
  </si>
  <si>
    <t>Intervention Press</t>
  </si>
  <si>
    <t>Dar Al-Kitab Al-Masri</t>
  </si>
  <si>
    <t>Catholic University of America Press</t>
  </si>
  <si>
    <t>Baker Academic</t>
  </si>
  <si>
    <t>Research Studies Press</t>
  </si>
  <si>
    <t>Weaver Press</t>
  </si>
  <si>
    <t>Actes sud</t>
  </si>
  <si>
    <t>Luleå tekniska universitet</t>
  </si>
  <si>
    <t>Japan Scientific Societies Press</t>
  </si>
  <si>
    <t>University of Delaware Press</t>
  </si>
  <si>
    <t>Harvard University Press</t>
  </si>
  <si>
    <t>Berliner Wissenschafts-Verlag</t>
  </si>
  <si>
    <t>CABI Publishing</t>
  </si>
  <si>
    <t>Informa Law</t>
  </si>
  <si>
    <t>Brill | Sense</t>
  </si>
  <si>
    <t>CEDAM</t>
  </si>
  <si>
    <t>Energy Institute</t>
  </si>
  <si>
    <t>Whurr Publishers</t>
  </si>
  <si>
    <t>Pharmaceutical Press</t>
  </si>
  <si>
    <t>Acumen Publishing</t>
  </si>
  <si>
    <t>PennWell Corporation</t>
  </si>
  <si>
    <t>Electrical Engineering/Electronics, Computer, Communications and Information Technology Association</t>
  </si>
  <si>
    <t>ConBrio Verlagsgesellschaft</t>
  </si>
  <si>
    <t>Oekom Verlag</t>
  </si>
  <si>
    <t>Rossijskaja akademija nauk / Russian Academy of Sciences</t>
  </si>
  <si>
    <t>Forest Products Society</t>
  </si>
  <si>
    <t>Harvey Whitney Books</t>
  </si>
  <si>
    <t>Associated University Presses</t>
  </si>
  <si>
    <t>Leuven University Press</t>
  </si>
  <si>
    <t>White Horse Press</t>
  </si>
  <si>
    <t>Ediciones Universitarias de Valparaíso</t>
  </si>
  <si>
    <t>Truman State University Press</t>
  </si>
  <si>
    <t>University Press of Kansas</t>
  </si>
  <si>
    <t>Publications du CRAHM</t>
  </si>
  <si>
    <t>Ugo Mursia Editore</t>
  </si>
  <si>
    <t>Gallaudet University Press</t>
  </si>
  <si>
    <t>Cognizant Communication Corporation</t>
  </si>
  <si>
    <t>Unisa Press</t>
  </si>
  <si>
    <t>Verlag Dr. Köster</t>
  </si>
  <si>
    <t>Springer Publishing Company</t>
  </si>
  <si>
    <t>W. W. Norton &amp; Company</t>
  </si>
  <si>
    <t>Palgrave Macmillan</t>
  </si>
  <si>
    <t>MIT Press</t>
  </si>
  <si>
    <t>Camden House</t>
  </si>
  <si>
    <t>Carfax Publishing</t>
  </si>
  <si>
    <t>Nashboro Press</t>
  </si>
  <si>
    <t>Jessica Kingsley Publishers</t>
  </si>
  <si>
    <t>Macmillan Publishers</t>
  </si>
  <si>
    <t>Imperial College Press</t>
  </si>
  <si>
    <t>Humana Press</t>
  </si>
  <si>
    <t>Wageningen Academic Publishers</t>
  </si>
  <si>
    <t>Virtus Interpress</t>
  </si>
  <si>
    <t>Gad</t>
  </si>
  <si>
    <t>Canadian Institute of Mining, Metallurgy and Petroleum</t>
  </si>
  <si>
    <t>Stockholm University Press</t>
  </si>
  <si>
    <t>Allied Publishers</t>
  </si>
  <si>
    <t>Centro de Estudios Andaluces</t>
  </si>
  <si>
    <t>Taylor &amp; Francis</t>
  </si>
  <si>
    <t>LexisNexis</t>
  </si>
  <si>
    <t>Global Science Books</t>
  </si>
  <si>
    <t>European Language Resources Association</t>
  </si>
  <si>
    <t>Lexington Books</t>
  </si>
  <si>
    <t>Akadémiai Kiadó</t>
  </si>
  <si>
    <t>Hendrickson Publishers</t>
  </si>
  <si>
    <t>Informa Healthcare</t>
  </si>
  <si>
    <t>Jiangsu Education Publishing House</t>
  </si>
  <si>
    <t>The Electrochemical Society</t>
  </si>
  <si>
    <t>Russell Sage Foundation</t>
  </si>
  <si>
    <t>Natur &amp; Kultur</t>
  </si>
  <si>
    <t>Harvey Miller Publishers</t>
  </si>
  <si>
    <t>Irish Academic Press</t>
  </si>
  <si>
    <t>American Psychiatric Publishing</t>
  </si>
  <si>
    <t>IEEE</t>
  </si>
  <si>
    <t>East-West Books Helsinki</t>
  </si>
  <si>
    <t>Wallstein Verlag</t>
  </si>
  <si>
    <t>American Chemical Society</t>
  </si>
  <si>
    <t>Basic Books</t>
  </si>
  <si>
    <t>Fordham University Press</t>
  </si>
  <si>
    <t>Bokförlaget Atlantis</t>
  </si>
  <si>
    <t>Murmansk State Humanities University</t>
  </si>
  <si>
    <t>Muravei Publishers</t>
  </si>
  <si>
    <t>Rowman &amp; Littlefield Publishers</t>
  </si>
  <si>
    <t>Garland Science</t>
  </si>
  <si>
    <t>Allen &amp; Unwin</t>
  </si>
  <si>
    <t>Akademisk Publisering</t>
  </si>
  <si>
    <t>Institution of Mechanical Engineers</t>
  </si>
  <si>
    <t>Humanist forlag</t>
  </si>
  <si>
    <t>Copenhagen Business School Press</t>
  </si>
  <si>
    <t>Fortress Press</t>
  </si>
  <si>
    <t>Association for Computational Linguistics</t>
  </si>
  <si>
    <t>Edita Publishing Oy</t>
  </si>
  <si>
    <t>John Libbey Publishing</t>
  </si>
  <si>
    <t>Longman</t>
  </si>
  <si>
    <t>Wydawnictwo Naukowe</t>
  </si>
  <si>
    <t>Almqvist &amp; Wiksell</t>
  </si>
  <si>
    <t>Society of Sedimentary Geology</t>
  </si>
  <si>
    <t>Informing Science Press</t>
  </si>
  <si>
    <t>A K Peters</t>
  </si>
  <si>
    <t>Hermes Academic Publishing</t>
  </si>
  <si>
    <t>Blackwell Publishing</t>
  </si>
  <si>
    <t>Informing Science Institute</t>
  </si>
  <si>
    <t>Mercer University Press</t>
  </si>
  <si>
    <t>Ediciones Doyma</t>
  </si>
  <si>
    <t>University of the West Indies Press</t>
  </si>
  <si>
    <t>Kluwer Law International</t>
  </si>
  <si>
    <t>Éditions Galilée</t>
  </si>
  <si>
    <t>Zed Books</t>
  </si>
  <si>
    <t>Scandinavian Academic Press</t>
  </si>
  <si>
    <t>Presses Universitaires du Septentrion</t>
  </si>
  <si>
    <t>Quasar</t>
  </si>
  <si>
    <t>Fischer Taschenbuch Verlag - Forum Wissenschaft Hochschule</t>
  </si>
  <si>
    <t>Kew Publishing</t>
  </si>
  <si>
    <t>Ústav pro českou literaturu AV ČR</t>
  </si>
  <si>
    <t>RoutledgeCurzon</t>
  </si>
  <si>
    <t>Librairie Droz</t>
  </si>
  <si>
    <t>Jysk Arkæologisk Selskab</t>
  </si>
  <si>
    <t>Albin Michel</t>
  </si>
  <si>
    <t>Verso</t>
  </si>
  <si>
    <t>Belknap Press of Harvard University Press</t>
  </si>
  <si>
    <t>Icfai University Press</t>
  </si>
  <si>
    <t>Brookings Institution Press</t>
  </si>
  <si>
    <t>Giunti Editore</t>
  </si>
  <si>
    <t>Croatian Society for Communications, Computing, Electronics, Measurement and Control</t>
  </si>
  <si>
    <t>European Association for Computer Graphics</t>
  </si>
  <si>
    <t>Vandenhoeck &amp; Ruprecht</t>
  </si>
  <si>
    <t>HarperCollins Publishers</t>
  </si>
  <si>
    <t>Indian Institute of Advanced Study</t>
  </si>
  <si>
    <t>RoutledgeFalmer</t>
  </si>
  <si>
    <t>Skira</t>
  </si>
  <si>
    <t>Paulist Press</t>
  </si>
  <si>
    <t>Königshausen &amp; Neumann</t>
  </si>
  <si>
    <t>K.G. Saur Verlag</t>
  </si>
  <si>
    <t>John Benjamins Publishing Company</t>
  </si>
  <si>
    <t>Permanent Black</t>
  </si>
  <si>
    <t>International Institute for Environment and Development</t>
  </si>
  <si>
    <t>Panozzo Editore</t>
  </si>
  <si>
    <t>McPherson &amp; Company</t>
  </si>
  <si>
    <t>Strandberg Publishing</t>
  </si>
  <si>
    <t>Forlaget Bogværket</t>
  </si>
  <si>
    <t>Aracne editrice</t>
  </si>
  <si>
    <t>Randers Kunstmuseums Forlag</t>
  </si>
  <si>
    <t>Leiden University Press</t>
  </si>
  <si>
    <t>Language Science Press</t>
  </si>
  <si>
    <t>Symposium Books</t>
  </si>
  <si>
    <t>Tiderne Skifter</t>
  </si>
  <si>
    <t>Editorial Universidad del Rosario</t>
  </si>
  <si>
    <t>Editorial de la Universidad Veracruzana</t>
  </si>
  <si>
    <t>Presses Universitaires de Paris Ouest</t>
  </si>
  <si>
    <t>Düsseldorf University Press</t>
  </si>
  <si>
    <t>Gerlach Press</t>
  </si>
  <si>
    <t>China Film Press</t>
  </si>
  <si>
    <t>China Social Sciences Press</t>
  </si>
  <si>
    <t>SCITEPRESS Digital Library</t>
  </si>
  <si>
    <t>Beech Stave Press</t>
  </si>
  <si>
    <t>Watson Publishing International</t>
  </si>
  <si>
    <t>JAI Press</t>
  </si>
  <si>
    <t>Society of Antiquaries of Scotland</t>
  </si>
  <si>
    <t>Fernwood Publishing</t>
  </si>
  <si>
    <t xml:space="preserve">Academic Studies Press </t>
  </si>
  <si>
    <t>Art Architecture Design Research - AADR</t>
  </si>
  <si>
    <t>Parlor Press</t>
  </si>
  <si>
    <t>Eksistensen Akademisk</t>
  </si>
  <si>
    <t>ARoS Publishing</t>
  </si>
  <si>
    <t>University Press of Colorado</t>
  </si>
  <si>
    <t>Mattering Press</t>
  </si>
  <si>
    <t>Faroe University Press</t>
  </si>
  <si>
    <t xml:space="preserve">European Mathematical Society Publishing House </t>
  </si>
  <si>
    <t>CIGRE (International Council on Large Electric Systems)</t>
  </si>
  <si>
    <t>Open Book Publishers</t>
  </si>
  <si>
    <t>Springer Open</t>
  </si>
  <si>
    <t>Helsinki University Press</t>
  </si>
  <si>
    <t>IBFD</t>
  </si>
  <si>
    <t>Tallinn University Press</t>
  </si>
  <si>
    <t>Fundacion Infancia y Aprendizaje</t>
  </si>
  <si>
    <t>Royal Meteorological Society</t>
  </si>
  <si>
    <t>Syddansk Universitetsforlag</t>
  </si>
  <si>
    <t>University of South Carolina Press</t>
  </si>
  <si>
    <t>EDP Sciences</t>
  </si>
  <si>
    <t>Meyer &amp; Meyer Sport</t>
  </si>
  <si>
    <t>Northern Contemporary</t>
  </si>
  <si>
    <t>Fondation Louis de Broglie</t>
  </si>
  <si>
    <t>Turia + Kant, Verlag</t>
  </si>
  <si>
    <t xml:space="preserve">Wolters Kluwer </t>
  </si>
  <si>
    <t>Medusa</t>
  </si>
  <si>
    <t>COMADEM International</t>
  </si>
  <si>
    <t>Reclam Verlag</t>
  </si>
  <si>
    <t>Akademisk Forlag</t>
  </si>
  <si>
    <t>Arkiv förlag &amp; tidskrift</t>
  </si>
  <si>
    <t>Witherby Publishing Group</t>
  </si>
  <si>
    <t>Wissenschaftliche Buchgesellschaft</t>
  </si>
  <si>
    <t>Sweet &amp; Maxwell</t>
  </si>
  <si>
    <t>Hertervig Forlag</t>
  </si>
  <si>
    <t>Iberoamericana Vervuert</t>
  </si>
  <si>
    <t>Falmer Press</t>
  </si>
  <si>
    <t>Ordfront förlag</t>
  </si>
  <si>
    <t>Society of Automotive Engineers</t>
  </si>
  <si>
    <t>Merve Verlag</t>
  </si>
  <si>
    <t>Roskilde Universitetsforlag</t>
  </si>
  <si>
    <t>Julius Klinkhardt</t>
  </si>
  <si>
    <t>Cold Spring Harbor Laboratory Press</t>
  </si>
  <si>
    <t>De Luca Editori d'Arte</t>
  </si>
  <si>
    <t>Edinburgh University Press</t>
  </si>
  <si>
    <t>Cambridge University Press</t>
  </si>
  <si>
    <t>IM Publications</t>
  </si>
  <si>
    <t>International Reading Association</t>
  </si>
  <si>
    <t>Verlag J. B. Metzler</t>
  </si>
  <si>
    <t>Lippincott Williams &amp; Wilkins</t>
  </si>
  <si>
    <t>Mentis Verlag</t>
  </si>
  <si>
    <t>Getty Conservation Institute</t>
  </si>
  <si>
    <t>Profil Verlag</t>
  </si>
  <si>
    <t>Modern Humanities Research Association</t>
  </si>
  <si>
    <t>Princeton University Press</t>
  </si>
  <si>
    <t>William B. Eerdmans Publishing Company</t>
  </si>
  <si>
    <t>Rossijskaja nacional'naja biblioteka</t>
  </si>
  <si>
    <t>CCI Press</t>
  </si>
  <si>
    <t>IWA Publishing</t>
  </si>
  <si>
    <t>Alfred Kröner</t>
  </si>
  <si>
    <t>Karlstad University Press</t>
  </si>
  <si>
    <t>Mercure de France</t>
  </si>
  <si>
    <t>Frank Cass Publishers</t>
  </si>
  <si>
    <t>Arcibel Editores</t>
  </si>
  <si>
    <t>Dunod Editeur</t>
  </si>
  <si>
    <t>American Society of Civil Engineers</t>
  </si>
  <si>
    <t>Nordic Academic Press</t>
  </si>
  <si>
    <t>Delft University Press</t>
  </si>
  <si>
    <t>Polity Press</t>
  </si>
  <si>
    <t>Nova Science Publishers</t>
  </si>
  <si>
    <t>ITDG Publishing</t>
  </si>
  <si>
    <t>Institute for Operations Research and the Management Sciences</t>
  </si>
  <si>
    <t>Hatje Cantz Verlag</t>
  </si>
  <si>
    <t>Naklada Jesenski i Turk</t>
  </si>
  <si>
    <t>Birkhäuser Verlag</t>
  </si>
  <si>
    <t>Electra</t>
  </si>
  <si>
    <t>Spektrum Akademischer Verlag</t>
  </si>
  <si>
    <t>Columbia University Press</t>
  </si>
  <si>
    <t>edition text + kritik</t>
  </si>
  <si>
    <t>Slavica Publishers</t>
  </si>
  <si>
    <t>British Museum Press</t>
  </si>
  <si>
    <t>Research Publishers</t>
  </si>
  <si>
    <t>Red dot</t>
  </si>
  <si>
    <t>Vidarforlaget</t>
  </si>
  <si>
    <t>Bernstein-Verlag</t>
  </si>
  <si>
    <t>Harcourt Trade Publishers</t>
  </si>
  <si>
    <t>Edifir - Edizioni Firenze</t>
  </si>
  <si>
    <t>AltaMira Press</t>
  </si>
  <si>
    <t>Uitgeverij Boom</t>
  </si>
  <si>
    <t>Trentham Books</t>
  </si>
  <si>
    <t>Kegan Paul</t>
  </si>
  <si>
    <t>Wiley-IEEE press</t>
  </si>
  <si>
    <t>European Association of Geoscientists and Engineers</t>
  </si>
  <si>
    <t>Hampton Press</t>
  </si>
  <si>
    <t>D. Reidel Publishing Group</t>
  </si>
  <si>
    <t>E.Schweizerbart'sche Verlagsbuchhandlung</t>
  </si>
  <si>
    <t>BMJ Publishing Group</t>
  </si>
  <si>
    <t>Edition Kirchhof &amp; Franke</t>
  </si>
  <si>
    <t>IST Press</t>
  </si>
  <si>
    <t>Whittles Publishing</t>
  </si>
  <si>
    <t>Wasmuth</t>
  </si>
  <si>
    <t>Materials Research Society</t>
  </si>
  <si>
    <t>Kolon</t>
  </si>
  <si>
    <t>Imprint Academic</t>
  </si>
  <si>
    <t>Jazyki slavjanskoj kul'tury</t>
  </si>
  <si>
    <t>Syracuse University Press</t>
  </si>
  <si>
    <t>ASM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</si>
</sst>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0"/>
  <sheetViews>
    <sheetView tabSelected="1" topLeftCell="A16" workbookViewId="0"/>
  </sheetViews>
  <sheetFormatPr defaultRowHeight="15" x14ac:dyDescent="0.25"/>
  <cols>
    <col min="1" max="1" width="14.85546875" customWidth="1"/>
    <col min="2" max="2" width="54.42578125" customWidth="1"/>
    <col min="3" max="3" width="64" customWidth="1"/>
    <col min="4" max="4" width="27.28515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</v>
      </c>
      <c r="B2" t="str">
        <f>"0-941320, 1-57105"</f>
        <v>0-941320, 1-57105</v>
      </c>
      <c r="C2" t="s">
        <v>4</v>
      </c>
      <c r="D2">
        <v>1</v>
      </c>
    </row>
    <row r="3" spans="1:4" x14ac:dyDescent="0.25">
      <c r="A3">
        <v>10</v>
      </c>
      <c r="B3" t="str">
        <f>"0-472"</f>
        <v>0-472</v>
      </c>
      <c r="C3" t="s">
        <v>5</v>
      </c>
      <c r="D3">
        <v>2</v>
      </c>
    </row>
    <row r="4" spans="1:4" x14ac:dyDescent="0.25">
      <c r="A4">
        <v>100</v>
      </c>
      <c r="B4" t="str">
        <f>"0-85296"</f>
        <v>0-85296</v>
      </c>
      <c r="C4" t="s">
        <v>6</v>
      </c>
      <c r="D4">
        <v>1</v>
      </c>
    </row>
    <row r="5" spans="1:4" x14ac:dyDescent="0.25">
      <c r="A5">
        <v>1000</v>
      </c>
      <c r="B5" t="str">
        <f>"1-905088"</f>
        <v>1-905088</v>
      </c>
      <c r="C5" t="s">
        <v>7</v>
      </c>
      <c r="D5">
        <v>1</v>
      </c>
    </row>
    <row r="6" spans="1:4" x14ac:dyDescent="0.25">
      <c r="A6">
        <v>1001</v>
      </c>
      <c r="B6" t="str">
        <f>"87-7034, 87-7683"</f>
        <v>87-7034, 87-7683</v>
      </c>
      <c r="C6" t="s">
        <v>8</v>
      </c>
      <c r="D6">
        <v>1</v>
      </c>
    </row>
    <row r="7" spans="1:4" x14ac:dyDescent="0.25">
      <c r="A7">
        <v>1007</v>
      </c>
      <c r="B7" t="str">
        <f>"0-85883"</f>
        <v>0-85883</v>
      </c>
      <c r="C7" t="s">
        <v>9</v>
      </c>
      <c r="D7">
        <v>1</v>
      </c>
    </row>
    <row r="8" spans="1:4" x14ac:dyDescent="0.25">
      <c r="A8">
        <v>1008</v>
      </c>
      <c r="B8" t="str">
        <f>"1-4020"</f>
        <v>1-4020</v>
      </c>
      <c r="C8" t="s">
        <v>10</v>
      </c>
      <c r="D8">
        <v>1</v>
      </c>
    </row>
    <row r="9" spans="1:4" x14ac:dyDescent="0.25">
      <c r="A9">
        <v>101</v>
      </c>
      <c r="B9" t="str">
        <f>"0-9745329"</f>
        <v>0-9745329</v>
      </c>
      <c r="C9" t="s">
        <v>11</v>
      </c>
      <c r="D9">
        <v>1</v>
      </c>
    </row>
    <row r="10" spans="1:4" x14ac:dyDescent="0.25">
      <c r="A10">
        <v>1014</v>
      </c>
      <c r="B10" t="str">
        <f>"0-7360"</f>
        <v>0-7360</v>
      </c>
      <c r="C10" t="s">
        <v>12</v>
      </c>
      <c r="D10">
        <v>1</v>
      </c>
    </row>
    <row r="11" spans="1:4" x14ac:dyDescent="0.25">
      <c r="A11">
        <v>1028</v>
      </c>
      <c r="B11" t="str">
        <f>"0-89722"</f>
        <v>0-89722</v>
      </c>
      <c r="C11" t="s">
        <v>13</v>
      </c>
      <c r="D11">
        <v>1</v>
      </c>
    </row>
    <row r="12" spans="1:4" x14ac:dyDescent="0.25">
      <c r="A12">
        <v>1029</v>
      </c>
      <c r="B12" t="str">
        <f>"0-913167"</f>
        <v>0-913167</v>
      </c>
      <c r="C12" t="s">
        <v>14</v>
      </c>
      <c r="D12">
        <v>1</v>
      </c>
    </row>
    <row r="13" spans="1:4" x14ac:dyDescent="0.25">
      <c r="A13">
        <v>103</v>
      </c>
      <c r="B13" t="str">
        <f>"0-9711193"</f>
        <v>0-9711193</v>
      </c>
      <c r="C13" t="s">
        <v>15</v>
      </c>
      <c r="D13">
        <v>1</v>
      </c>
    </row>
    <row r="14" spans="1:4" x14ac:dyDescent="0.25">
      <c r="A14">
        <v>1032</v>
      </c>
      <c r="B14" t="str">
        <f>"90-6299"</f>
        <v>90-6299</v>
      </c>
      <c r="C14" t="s">
        <v>16</v>
      </c>
      <c r="D14">
        <v>1</v>
      </c>
    </row>
    <row r="15" spans="1:4" x14ac:dyDescent="0.25">
      <c r="A15">
        <v>1034</v>
      </c>
      <c r="B15" t="str">
        <f>"0-88986"</f>
        <v>0-88986</v>
      </c>
      <c r="C15" t="s">
        <v>17</v>
      </c>
      <c r="D15">
        <v>1</v>
      </c>
    </row>
    <row r="16" spans="1:4" x14ac:dyDescent="0.25">
      <c r="A16">
        <v>1036</v>
      </c>
      <c r="B16" t="str">
        <f>"1-59756"</f>
        <v>1-59756</v>
      </c>
      <c r="C16" t="s">
        <v>18</v>
      </c>
      <c r="D16">
        <v>1</v>
      </c>
    </row>
    <row r="17" spans="1:4" x14ac:dyDescent="0.25">
      <c r="A17">
        <v>104</v>
      </c>
      <c r="B17" t="str">
        <f>"0-87805, 1-57806, 1-60473, 1-934110"</f>
        <v>0-87805, 1-57806, 1-60473, 1-934110</v>
      </c>
      <c r="C17" t="s">
        <v>19</v>
      </c>
      <c r="D17">
        <v>1</v>
      </c>
    </row>
    <row r="18" spans="1:4" x14ac:dyDescent="0.25">
      <c r="A18">
        <v>1042</v>
      </c>
      <c r="B18" t="str">
        <f>"3-936586"</f>
        <v>3-936586</v>
      </c>
      <c r="C18" t="s">
        <v>20</v>
      </c>
      <c r="D18">
        <v>1</v>
      </c>
    </row>
    <row r="19" spans="1:4" x14ac:dyDescent="0.25">
      <c r="A19">
        <v>1043</v>
      </c>
      <c r="B19" t="str">
        <f>"0-88402"</f>
        <v>0-88402</v>
      </c>
      <c r="C19" t="s">
        <v>21</v>
      </c>
      <c r="D19">
        <v>1</v>
      </c>
    </row>
    <row r="20" spans="1:4" x14ac:dyDescent="0.25">
      <c r="A20">
        <v>1044</v>
      </c>
      <c r="B20" t="str">
        <f>"0-7918"</f>
        <v>0-7918</v>
      </c>
      <c r="C20" t="s">
        <v>22</v>
      </c>
      <c r="D20">
        <v>1</v>
      </c>
    </row>
    <row r="21" spans="1:4" x14ac:dyDescent="0.25">
      <c r="A21">
        <v>1046</v>
      </c>
      <c r="B21" t="str">
        <f>"0-87229"</f>
        <v>0-87229</v>
      </c>
      <c r="C21" t="s">
        <v>23</v>
      </c>
      <c r="D21">
        <v>1</v>
      </c>
    </row>
    <row r="22" spans="1:4" x14ac:dyDescent="0.25">
      <c r="A22">
        <v>105</v>
      </c>
      <c r="B22" t="str">
        <f>"3-938714"</f>
        <v>3-938714</v>
      </c>
      <c r="C22" t="s">
        <v>24</v>
      </c>
      <c r="D22">
        <v>1</v>
      </c>
    </row>
    <row r="23" spans="1:4" x14ac:dyDescent="0.25">
      <c r="A23">
        <v>1051</v>
      </c>
      <c r="B23" t="str">
        <f>"0-9585903"</f>
        <v>0-9585903</v>
      </c>
      <c r="C23" t="s">
        <v>25</v>
      </c>
      <c r="D23">
        <v>1</v>
      </c>
    </row>
    <row r="24" spans="1:4" x14ac:dyDescent="0.25">
      <c r="A24">
        <v>1057</v>
      </c>
      <c r="B24" t="str">
        <f>"81-7895"</f>
        <v>81-7895</v>
      </c>
      <c r="C24" t="s">
        <v>26</v>
      </c>
      <c r="D24">
        <v>1</v>
      </c>
    </row>
    <row r="25" spans="1:4" x14ac:dyDescent="0.25">
      <c r="A25">
        <v>106</v>
      </c>
      <c r="B25" t="str">
        <f>"972-25"</f>
        <v>972-25</v>
      </c>
      <c r="C25" t="s">
        <v>27</v>
      </c>
      <c r="D25">
        <v>1</v>
      </c>
    </row>
    <row r="26" spans="1:4" x14ac:dyDescent="0.25">
      <c r="A26">
        <v>1061</v>
      </c>
      <c r="B26" t="str">
        <f>"1-55221"</f>
        <v>1-55221</v>
      </c>
      <c r="C26" t="s">
        <v>28</v>
      </c>
      <c r="D26">
        <v>1</v>
      </c>
    </row>
    <row r="27" spans="1:4" x14ac:dyDescent="0.25">
      <c r="A27">
        <v>1062</v>
      </c>
      <c r="B27" t="str">
        <f>"962-937"</f>
        <v>962-937</v>
      </c>
      <c r="C27" t="s">
        <v>29</v>
      </c>
      <c r="D27">
        <v>1</v>
      </c>
    </row>
    <row r="28" spans="1:4" x14ac:dyDescent="0.25">
      <c r="A28">
        <v>1063</v>
      </c>
      <c r="B28" t="str">
        <f>"951-44"</f>
        <v>951-44</v>
      </c>
      <c r="C28" t="s">
        <v>30</v>
      </c>
      <c r="D28">
        <v>1</v>
      </c>
    </row>
    <row r="29" spans="1:4" x14ac:dyDescent="0.25">
      <c r="A29">
        <v>1064</v>
      </c>
      <c r="B29" t="str">
        <f>"0-915350"</f>
        <v>0-915350</v>
      </c>
      <c r="C29" t="s">
        <v>31</v>
      </c>
      <c r="D29">
        <v>1</v>
      </c>
    </row>
    <row r="30" spans="1:4" x14ac:dyDescent="0.25">
      <c r="A30">
        <v>1066</v>
      </c>
      <c r="B30" t="str">
        <f>"1-898249"</f>
        <v>1-898249</v>
      </c>
      <c r="C30" t="s">
        <v>32</v>
      </c>
      <c r="D30">
        <v>1</v>
      </c>
    </row>
    <row r="31" spans="1:4" x14ac:dyDescent="0.25">
      <c r="A31">
        <v>1069</v>
      </c>
      <c r="B31" t="str">
        <f>"1-55238, 0-919813"</f>
        <v>1-55238, 0-919813</v>
      </c>
      <c r="C31" t="s">
        <v>33</v>
      </c>
      <c r="D31">
        <v>1</v>
      </c>
    </row>
    <row r="32" spans="1:4" x14ac:dyDescent="0.25">
      <c r="A32">
        <v>107</v>
      </c>
      <c r="B32" t="str">
        <f>"0-8165"</f>
        <v>0-8165</v>
      </c>
      <c r="C32" t="s">
        <v>34</v>
      </c>
      <c r="D32">
        <v>1</v>
      </c>
    </row>
    <row r="33" spans="1:4" x14ac:dyDescent="0.25">
      <c r="A33">
        <v>1070</v>
      </c>
      <c r="B33" t="str">
        <f>"92-5"</f>
        <v>92-5</v>
      </c>
      <c r="C33" t="s">
        <v>35</v>
      </c>
      <c r="D33">
        <v>1</v>
      </c>
    </row>
    <row r="34" spans="1:4" x14ac:dyDescent="0.25">
      <c r="A34">
        <v>1071</v>
      </c>
      <c r="B34" t="str">
        <f>"0-7313, 0-9750476"</f>
        <v>0-7313, 0-9750476</v>
      </c>
      <c r="C34" t="s">
        <v>36</v>
      </c>
      <c r="D34">
        <v>1</v>
      </c>
    </row>
    <row r="35" spans="1:4" x14ac:dyDescent="0.25">
      <c r="A35">
        <v>1073</v>
      </c>
      <c r="B35" t="str">
        <f>"1-900650, 1-905763"</f>
        <v>1-900650, 1-905763</v>
      </c>
      <c r="C35" t="s">
        <v>37</v>
      </c>
      <c r="D35">
        <v>1</v>
      </c>
    </row>
    <row r="36" spans="1:4" x14ac:dyDescent="0.25">
      <c r="A36">
        <v>1079</v>
      </c>
      <c r="B36" t="str">
        <f>"0-7879, 0-471, 1-55542, 0-87589, 0-89384, 0-88390"</f>
        <v>0-7879, 0-471, 1-55542, 0-87589, 0-89384, 0-88390</v>
      </c>
      <c r="C36" t="s">
        <v>38</v>
      </c>
      <c r="D36">
        <v>1</v>
      </c>
    </row>
    <row r="37" spans="1:4" x14ac:dyDescent="0.25">
      <c r="A37">
        <v>108</v>
      </c>
      <c r="B37" t="str">
        <f>"0-906522"</f>
        <v>0-906522</v>
      </c>
      <c r="C37" t="s">
        <v>39</v>
      </c>
      <c r="D37">
        <v>1</v>
      </c>
    </row>
    <row r="38" spans="1:4" x14ac:dyDescent="0.25">
      <c r="A38">
        <v>109</v>
      </c>
      <c r="B38" t="str">
        <f>"3-527"</f>
        <v>3-527</v>
      </c>
      <c r="C38" t="s">
        <v>40</v>
      </c>
      <c r="D38">
        <v>1</v>
      </c>
    </row>
    <row r="39" spans="1:4" x14ac:dyDescent="0.25">
      <c r="A39">
        <v>1090</v>
      </c>
      <c r="B39" t="str">
        <f>"91-85212, 91-7283, 91-7178, 91-7170"</f>
        <v>91-85212, 91-7283, 91-7178, 91-7170</v>
      </c>
      <c r="C39" t="s">
        <v>41</v>
      </c>
      <c r="D39">
        <v>1</v>
      </c>
    </row>
    <row r="40" spans="1:4" x14ac:dyDescent="0.25">
      <c r="A40">
        <v>1091</v>
      </c>
      <c r="B40" t="str">
        <f>"87-87564"</f>
        <v>87-87564</v>
      </c>
      <c r="C40" t="s">
        <v>42</v>
      </c>
      <c r="D40">
        <v>1</v>
      </c>
    </row>
    <row r="41" spans="1:4" x14ac:dyDescent="0.25">
      <c r="A41">
        <v>1092</v>
      </c>
      <c r="B41" t="str">
        <f>"1-872414, 1-902771, 0-900312, 0-906780"</f>
        <v>1-872414, 1-902771, 0-900312, 0-906780</v>
      </c>
      <c r="C41" t="s">
        <v>43</v>
      </c>
      <c r="D41">
        <v>1</v>
      </c>
    </row>
    <row r="42" spans="1:4" x14ac:dyDescent="0.25">
      <c r="A42">
        <v>11</v>
      </c>
      <c r="B42" t="str">
        <f>"3-8309"</f>
        <v>3-8309</v>
      </c>
      <c r="C42" t="s">
        <v>44</v>
      </c>
      <c r="D42">
        <v>1</v>
      </c>
    </row>
    <row r="43" spans="1:4" x14ac:dyDescent="0.25">
      <c r="A43">
        <v>110</v>
      </c>
      <c r="B43" t="str">
        <f>"1-880094"</f>
        <v>1-880094</v>
      </c>
      <c r="C43" t="s">
        <v>45</v>
      </c>
      <c r="D43">
        <v>1</v>
      </c>
    </row>
    <row r="44" spans="1:4" x14ac:dyDescent="0.25">
      <c r="A44">
        <v>1108</v>
      </c>
      <c r="B44" t="str">
        <f>"87-635, 87-88073, 87-7289, 87-980131"</f>
        <v>87-635, 87-88073, 87-7289, 87-980131</v>
      </c>
      <c r="C44" t="s">
        <v>46</v>
      </c>
      <c r="D44">
        <v>1</v>
      </c>
    </row>
    <row r="45" spans="1:4" x14ac:dyDescent="0.25">
      <c r="A45">
        <v>111</v>
      </c>
      <c r="B45" t="str">
        <f>"91-972690, 91-89140"</f>
        <v>91-972690, 91-89140</v>
      </c>
      <c r="C45" t="s">
        <v>47</v>
      </c>
      <c r="D45">
        <v>1</v>
      </c>
    </row>
    <row r="46" spans="1:4" x14ac:dyDescent="0.25">
      <c r="A46">
        <v>1111</v>
      </c>
      <c r="B46" t="str">
        <f>"0-87263"</f>
        <v>0-87263</v>
      </c>
      <c r="C46" t="s">
        <v>48</v>
      </c>
      <c r="D46">
        <v>1</v>
      </c>
    </row>
    <row r="47" spans="1:4" x14ac:dyDescent="0.25">
      <c r="A47">
        <v>1113</v>
      </c>
      <c r="B47" t="str">
        <f>"1-879225"</f>
        <v>1-879225</v>
      </c>
      <c r="C47" t="s">
        <v>49</v>
      </c>
      <c r="D47">
        <v>1</v>
      </c>
    </row>
    <row r="48" spans="1:4" x14ac:dyDescent="0.25">
      <c r="A48">
        <v>1118</v>
      </c>
      <c r="B48" t="str">
        <f>"1-890397"</f>
        <v>1-890397</v>
      </c>
      <c r="C48" t="s">
        <v>50</v>
      </c>
      <c r="D48">
        <v>1</v>
      </c>
    </row>
    <row r="49" spans="1:4" x14ac:dyDescent="0.25">
      <c r="A49">
        <v>1123</v>
      </c>
      <c r="B49" t="str">
        <f>"2-9700492"</f>
        <v>2-9700492</v>
      </c>
      <c r="C49" t="s">
        <v>51</v>
      </c>
      <c r="D49">
        <v>1</v>
      </c>
    </row>
    <row r="50" spans="1:4" x14ac:dyDescent="0.25">
      <c r="A50">
        <v>1124</v>
      </c>
      <c r="B50" t="str">
        <f>"0-312"</f>
        <v>0-312</v>
      </c>
      <c r="C50" t="s">
        <v>52</v>
      </c>
      <c r="D50">
        <v>1</v>
      </c>
    </row>
    <row r="51" spans="1:4" x14ac:dyDescent="0.25">
      <c r="A51">
        <v>113</v>
      </c>
      <c r="B51" t="str">
        <f>"3-938, 0-948737"</f>
        <v>3-938, 0-948737</v>
      </c>
      <c r="C51" t="s">
        <v>53</v>
      </c>
      <c r="D51">
        <v>1</v>
      </c>
    </row>
    <row r="52" spans="1:4" x14ac:dyDescent="0.25">
      <c r="A52">
        <v>1130</v>
      </c>
      <c r="B52" t="str">
        <f>"0-87417"</f>
        <v>0-87417</v>
      </c>
      <c r="C52" t="s">
        <v>54</v>
      </c>
      <c r="D52">
        <v>1</v>
      </c>
    </row>
    <row r="53" spans="1:4" x14ac:dyDescent="0.25">
      <c r="A53">
        <v>1138</v>
      </c>
      <c r="B53" t="str">
        <f>"0-87421"</f>
        <v>0-87421</v>
      </c>
      <c r="C53" t="s">
        <v>55</v>
      </c>
      <c r="D53">
        <v>1</v>
      </c>
    </row>
    <row r="54" spans="1:4" x14ac:dyDescent="0.25">
      <c r="A54">
        <v>114</v>
      </c>
      <c r="B54" t="str">
        <f>"1-904768"</f>
        <v>1-904768</v>
      </c>
      <c r="C54" t="s">
        <v>56</v>
      </c>
      <c r="D54">
        <v>2</v>
      </c>
    </row>
    <row r="55" spans="1:4" x14ac:dyDescent="0.25">
      <c r="A55">
        <v>1141</v>
      </c>
      <c r="B55" t="str">
        <f>"0-9552488"</f>
        <v>0-9552488</v>
      </c>
      <c r="C55" t="s">
        <v>57</v>
      </c>
      <c r="D55">
        <v>1</v>
      </c>
    </row>
    <row r="56" spans="1:4" x14ac:dyDescent="0.25">
      <c r="A56">
        <v>1147</v>
      </c>
      <c r="B56" t="str">
        <f>"0-8213"</f>
        <v>0-8213</v>
      </c>
      <c r="C56" t="s">
        <v>58</v>
      </c>
      <c r="D56">
        <v>1</v>
      </c>
    </row>
    <row r="57" spans="1:4" x14ac:dyDescent="0.25">
      <c r="A57">
        <v>115</v>
      </c>
      <c r="B57" t="str">
        <f>"1-84265"</f>
        <v>1-84265</v>
      </c>
      <c r="C57" t="s">
        <v>59</v>
      </c>
      <c r="D57">
        <v>1</v>
      </c>
    </row>
    <row r="58" spans="1:4" x14ac:dyDescent="0.25">
      <c r="A58">
        <v>1150</v>
      </c>
      <c r="B58" t="str">
        <f>"87-7934, 87-7288"</f>
        <v>87-7934, 87-7288</v>
      </c>
      <c r="C58" t="s">
        <v>60</v>
      </c>
      <c r="D58">
        <v>1</v>
      </c>
    </row>
    <row r="59" spans="1:4" x14ac:dyDescent="0.25">
      <c r="A59">
        <v>116</v>
      </c>
      <c r="B59" t="str">
        <f>"0-8247"</f>
        <v>0-8247</v>
      </c>
      <c r="C59" t="s">
        <v>61</v>
      </c>
      <c r="D59">
        <v>1</v>
      </c>
    </row>
    <row r="60" spans="1:4" x14ac:dyDescent="0.25">
      <c r="A60">
        <v>1161</v>
      </c>
      <c r="B60" t="str">
        <f>"1-55458"</f>
        <v>1-55458</v>
      </c>
      <c r="C60" t="s">
        <v>62</v>
      </c>
      <c r="D60">
        <v>1</v>
      </c>
    </row>
    <row r="61" spans="1:4" x14ac:dyDescent="0.25">
      <c r="A61">
        <v>1162</v>
      </c>
      <c r="B61" t="str">
        <f>"90-76871"</f>
        <v>90-76871</v>
      </c>
      <c r="C61" t="s">
        <v>63</v>
      </c>
      <c r="D61">
        <v>1</v>
      </c>
    </row>
    <row r="62" spans="1:4" x14ac:dyDescent="0.25">
      <c r="A62">
        <v>1163</v>
      </c>
      <c r="B62" t="str">
        <f>"0-7081"</f>
        <v>0-7081</v>
      </c>
      <c r="C62" t="s">
        <v>64</v>
      </c>
      <c r="D62">
        <v>1</v>
      </c>
    </row>
    <row r="63" spans="1:4" x14ac:dyDescent="0.25">
      <c r="A63">
        <v>117</v>
      </c>
      <c r="B63" t="str">
        <f>"3-8175"</f>
        <v>3-8175</v>
      </c>
      <c r="C63" t="s">
        <v>65</v>
      </c>
      <c r="D63">
        <v>1</v>
      </c>
    </row>
    <row r="64" spans="1:4" x14ac:dyDescent="0.25">
      <c r="A64">
        <v>1170</v>
      </c>
      <c r="B64" t="str">
        <f>"0-87823"</f>
        <v>0-87823</v>
      </c>
      <c r="C64" t="s">
        <v>66</v>
      </c>
      <c r="D64">
        <v>1</v>
      </c>
    </row>
    <row r="65" spans="1:4" x14ac:dyDescent="0.25">
      <c r="A65">
        <v>1174</v>
      </c>
      <c r="B65" t="str">
        <f>"0-88864, 1-55195"</f>
        <v>0-88864, 1-55195</v>
      </c>
      <c r="C65" t="s">
        <v>67</v>
      </c>
      <c r="D65">
        <v>1</v>
      </c>
    </row>
    <row r="66" spans="1:4" x14ac:dyDescent="0.25">
      <c r="A66">
        <v>1176</v>
      </c>
      <c r="B66" t="str">
        <f>"1-84855"</f>
        <v>1-84855</v>
      </c>
      <c r="C66" t="s">
        <v>68</v>
      </c>
      <c r="D66">
        <v>2</v>
      </c>
    </row>
    <row r="67" spans="1:4" x14ac:dyDescent="0.25">
      <c r="A67">
        <v>1180</v>
      </c>
      <c r="B67" t="str">
        <f>"0-89291"</f>
        <v>0-89291</v>
      </c>
      <c r="C67" t="s">
        <v>69</v>
      </c>
      <c r="D67">
        <v>1</v>
      </c>
    </row>
    <row r="68" spans="1:4" x14ac:dyDescent="0.25">
      <c r="A68">
        <v>1193</v>
      </c>
      <c r="B68" t="str">
        <f>"0-89757"</f>
        <v>0-89757</v>
      </c>
      <c r="C68" t="s">
        <v>70</v>
      </c>
      <c r="D68">
        <v>1</v>
      </c>
    </row>
    <row r="69" spans="1:4" x14ac:dyDescent="0.25">
      <c r="A69">
        <v>1196</v>
      </c>
      <c r="B69" t="str">
        <f>"1-59874"</f>
        <v>1-59874</v>
      </c>
      <c r="C69" t="s">
        <v>71</v>
      </c>
      <c r="D69">
        <v>1</v>
      </c>
    </row>
    <row r="70" spans="1:4" x14ac:dyDescent="0.25">
      <c r="A70">
        <v>12</v>
      </c>
      <c r="B70" t="str">
        <f>"91-7050"</f>
        <v>91-7050</v>
      </c>
      <c r="C70" t="s">
        <v>72</v>
      </c>
      <c r="D70">
        <v>1</v>
      </c>
    </row>
    <row r="71" spans="1:4" x14ac:dyDescent="0.25">
      <c r="A71">
        <v>121</v>
      </c>
      <c r="B71" t="str">
        <f>"1-60497, 0-9773567, 1-934043"</f>
        <v>1-60497, 0-9773567, 1-934043</v>
      </c>
      <c r="C71" t="s">
        <v>73</v>
      </c>
      <c r="D71">
        <v>1</v>
      </c>
    </row>
    <row r="72" spans="1:4" x14ac:dyDescent="0.25">
      <c r="A72">
        <v>122</v>
      </c>
      <c r="B72" t="str">
        <f>"91-7081, 91-86098, 91-85058"</f>
        <v>91-7081, 91-86098, 91-85058</v>
      </c>
      <c r="C72" t="s">
        <v>74</v>
      </c>
      <c r="D72">
        <v>1</v>
      </c>
    </row>
    <row r="73" spans="1:4" x14ac:dyDescent="0.25">
      <c r="A73">
        <v>124</v>
      </c>
      <c r="B73" t="str">
        <f>"82-417, 82-05"</f>
        <v>82-417, 82-05</v>
      </c>
      <c r="C73" t="s">
        <v>75</v>
      </c>
      <c r="D73">
        <v>1</v>
      </c>
    </row>
    <row r="74" spans="1:4" x14ac:dyDescent="0.25">
      <c r="A74">
        <v>125</v>
      </c>
      <c r="B74" t="str">
        <f>"0-8265"</f>
        <v>0-8265</v>
      </c>
      <c r="C74" t="s">
        <v>76</v>
      </c>
      <c r="D74">
        <v>1</v>
      </c>
    </row>
    <row r="75" spans="1:4" x14ac:dyDescent="0.25">
      <c r="A75">
        <v>126</v>
      </c>
      <c r="B75" t="str">
        <f>"3-317, 3-7720"</f>
        <v>3-317, 3-7720</v>
      </c>
      <c r="C75" t="s">
        <v>77</v>
      </c>
      <c r="D75">
        <v>1</v>
      </c>
    </row>
    <row r="76" spans="1:4" x14ac:dyDescent="0.25">
      <c r="A76">
        <v>127</v>
      </c>
      <c r="B76" t="str">
        <f>"0-85667, 0-302"</f>
        <v>0-85667, 0-302</v>
      </c>
      <c r="C76" t="s">
        <v>78</v>
      </c>
      <c r="D76">
        <v>1</v>
      </c>
    </row>
    <row r="77" spans="1:4" x14ac:dyDescent="0.25">
      <c r="A77">
        <v>128</v>
      </c>
      <c r="B77" t="str">
        <f>"978-99918-41"</f>
        <v>978-99918-41</v>
      </c>
      <c r="C77" t="s">
        <v>79</v>
      </c>
      <c r="D77">
        <v>1</v>
      </c>
    </row>
    <row r="78" spans="1:4" x14ac:dyDescent="0.25">
      <c r="A78">
        <v>129</v>
      </c>
      <c r="B78" t="str">
        <f>"81-208"</f>
        <v>81-208</v>
      </c>
      <c r="C78" t="s">
        <v>80</v>
      </c>
      <c r="D78">
        <v>1</v>
      </c>
    </row>
    <row r="79" spans="1:4" x14ac:dyDescent="0.25">
      <c r="A79">
        <v>13</v>
      </c>
      <c r="B79" t="str">
        <f>"88-8492, 88-6741"</f>
        <v>88-8492, 88-6741</v>
      </c>
      <c r="C79" t="s">
        <v>81</v>
      </c>
      <c r="D79">
        <v>1</v>
      </c>
    </row>
    <row r="80" spans="1:4" x14ac:dyDescent="0.25">
      <c r="A80">
        <v>130</v>
      </c>
      <c r="B80" t="str">
        <f>"2-8257"</f>
        <v>2-8257</v>
      </c>
      <c r="C80" t="s">
        <v>82</v>
      </c>
      <c r="D80">
        <v>1</v>
      </c>
    </row>
    <row r="81" spans="1:4" x14ac:dyDescent="0.25">
      <c r="A81">
        <v>131</v>
      </c>
      <c r="B81" t="str">
        <f>"90-5823, 90-5755, 0-906346, 90-5702"</f>
        <v>90-5823, 90-5755, 0-906346, 90-5702</v>
      </c>
      <c r="C81" t="s">
        <v>83</v>
      </c>
      <c r="D81">
        <v>1</v>
      </c>
    </row>
    <row r="82" spans="1:4" x14ac:dyDescent="0.25">
      <c r="A82">
        <v>132</v>
      </c>
      <c r="B82" t="str">
        <f>"0-7695, 0-8186"</f>
        <v>0-7695, 0-8186</v>
      </c>
      <c r="C82" t="s">
        <v>84</v>
      </c>
      <c r="D82">
        <v>1</v>
      </c>
    </row>
    <row r="83" spans="1:4" x14ac:dyDescent="0.25">
      <c r="A83">
        <v>1323</v>
      </c>
      <c r="B83" t="str">
        <f>"0-582, 0-06, 0-201, 0-13, 0-273, 0-673, 1-4082, 0-8053, 1-4058, 0-321"</f>
        <v>0-582, 0-06, 0-201, 0-13, 0-273, 0-673, 1-4082, 0-8053, 1-4058, 0-321</v>
      </c>
      <c r="C83" t="s">
        <v>85</v>
      </c>
      <c r="D83">
        <v>1</v>
      </c>
    </row>
    <row r="84" spans="1:4" x14ac:dyDescent="0.25">
      <c r="A84">
        <v>1324</v>
      </c>
      <c r="B84" t="str">
        <f>"87-567"</f>
        <v>87-567</v>
      </c>
      <c r="C84" t="s">
        <v>86</v>
      </c>
      <c r="D84">
        <v>1</v>
      </c>
    </row>
    <row r="85" spans="1:4" x14ac:dyDescent="0.25">
      <c r="A85">
        <v>1326</v>
      </c>
      <c r="B85" t="str">
        <f>"0-596, 1-56592, 0-937175, 1-60033"</f>
        <v>0-596, 1-56592, 0-937175, 1-60033</v>
      </c>
      <c r="C85" t="s">
        <v>87</v>
      </c>
      <c r="D85">
        <v>1</v>
      </c>
    </row>
    <row r="86" spans="1:4" x14ac:dyDescent="0.25">
      <c r="A86">
        <v>1329</v>
      </c>
      <c r="B86" t="str">
        <f>"1-85604"</f>
        <v>1-85604</v>
      </c>
      <c r="C86" t="s">
        <v>88</v>
      </c>
      <c r="D86">
        <v>1</v>
      </c>
    </row>
    <row r="87" spans="1:4" x14ac:dyDescent="0.25">
      <c r="A87">
        <v>133</v>
      </c>
      <c r="B87" t="str">
        <f>"1-84541"</f>
        <v>1-84541</v>
      </c>
      <c r="C87" t="s">
        <v>89</v>
      </c>
      <c r="D87">
        <v>1</v>
      </c>
    </row>
    <row r="88" spans="1:4" x14ac:dyDescent="0.25">
      <c r="A88">
        <v>134</v>
      </c>
      <c r="B88" t="str">
        <f>"82-90724"</f>
        <v>82-90724</v>
      </c>
      <c r="C88" t="s">
        <v>90</v>
      </c>
      <c r="D88">
        <v>1</v>
      </c>
    </row>
    <row r="89" spans="1:4" x14ac:dyDescent="0.25">
      <c r="A89">
        <v>1341</v>
      </c>
      <c r="B89" t="str">
        <f>"0-8389"</f>
        <v>0-8389</v>
      </c>
      <c r="C89" t="s">
        <v>91</v>
      </c>
      <c r="D89">
        <v>1</v>
      </c>
    </row>
    <row r="90" spans="1:4" x14ac:dyDescent="0.25">
      <c r="A90">
        <v>1349</v>
      </c>
      <c r="B90" t="str">
        <f>"1-4221, 1-57851, 0-87584, 1-59139"</f>
        <v>1-4221, 1-57851, 0-87584, 1-59139</v>
      </c>
      <c r="C90" t="s">
        <v>92</v>
      </c>
      <c r="D90">
        <v>1</v>
      </c>
    </row>
    <row r="91" spans="1:4" x14ac:dyDescent="0.25">
      <c r="A91">
        <v>135</v>
      </c>
      <c r="B91" t="str">
        <f>"1-900579"</f>
        <v>1-900579</v>
      </c>
      <c r="C91" t="s">
        <v>93</v>
      </c>
      <c r="D91">
        <v>1</v>
      </c>
    </row>
    <row r="92" spans="1:4" x14ac:dyDescent="0.25">
      <c r="A92">
        <v>1352</v>
      </c>
      <c r="B92" t="str">
        <f>"0-931292"</f>
        <v>0-931292</v>
      </c>
      <c r="C92" t="s">
        <v>94</v>
      </c>
      <c r="D92">
        <v>1</v>
      </c>
    </row>
    <row r="93" spans="1:4" x14ac:dyDescent="0.25">
      <c r="A93">
        <v>1354</v>
      </c>
      <c r="B93" t="str">
        <f>"0-86569, 0-89789, 0-313, 0-275, 0-89930, 1-56720, 0-8371"</f>
        <v>0-86569, 0-89789, 0-313, 0-275, 0-89930, 1-56720, 0-8371</v>
      </c>
      <c r="C93" t="s">
        <v>95</v>
      </c>
      <c r="D93">
        <v>1</v>
      </c>
    </row>
    <row r="94" spans="1:4" x14ac:dyDescent="0.25">
      <c r="A94">
        <v>1355</v>
      </c>
      <c r="B94" t="str">
        <f>"3-8055, 3-318"</f>
        <v>3-8055, 3-318</v>
      </c>
      <c r="C94" t="s">
        <v>96</v>
      </c>
      <c r="D94">
        <v>1</v>
      </c>
    </row>
    <row r="95" spans="1:4" x14ac:dyDescent="0.25">
      <c r="A95">
        <v>1356</v>
      </c>
      <c r="B95" t="str">
        <f>"0-7695"</f>
        <v>0-7695</v>
      </c>
      <c r="C95" t="s">
        <v>97</v>
      </c>
      <c r="D95">
        <v>1</v>
      </c>
    </row>
    <row r="96" spans="1:4" x14ac:dyDescent="0.25">
      <c r="A96">
        <v>1364</v>
      </c>
      <c r="B96" t="str">
        <f>"1-4391, 0-684, 1-4165, 0-914676, 0-689, 0-7432, 0-671"</f>
        <v>1-4391, 0-684, 1-4165, 0-914676, 0-689, 0-7432, 0-671</v>
      </c>
      <c r="C96" t="s">
        <v>98</v>
      </c>
      <c r="D96">
        <v>1</v>
      </c>
    </row>
    <row r="97" spans="1:4" x14ac:dyDescent="0.25">
      <c r="A97">
        <v>137</v>
      </c>
      <c r="B97" t="str">
        <f>"0-8218"</f>
        <v>0-8218</v>
      </c>
      <c r="C97" t="s">
        <v>99</v>
      </c>
      <c r="D97">
        <v>2</v>
      </c>
    </row>
    <row r="98" spans="1:4" x14ac:dyDescent="0.25">
      <c r="A98">
        <v>138</v>
      </c>
      <c r="B98" t="str">
        <f>"1-902459"</f>
        <v>1-902459</v>
      </c>
      <c r="C98" t="s">
        <v>100</v>
      </c>
      <c r="D98">
        <v>1</v>
      </c>
    </row>
    <row r="99" spans="1:4" x14ac:dyDescent="0.25">
      <c r="A99">
        <v>139</v>
      </c>
      <c r="B99" t="str">
        <f>"0-8014, 0-87546"</f>
        <v>0-8014, 0-87546</v>
      </c>
      <c r="C99" t="s">
        <v>101</v>
      </c>
      <c r="D99">
        <v>2</v>
      </c>
    </row>
    <row r="100" spans="1:4" x14ac:dyDescent="0.25">
      <c r="A100">
        <v>1395</v>
      </c>
      <c r="B100" t="str">
        <f>"1-60535, 0-87893"</f>
        <v>1-60535, 0-87893</v>
      </c>
      <c r="C100" t="s">
        <v>102</v>
      </c>
      <c r="D100">
        <v>1</v>
      </c>
    </row>
    <row r="101" spans="1:4" x14ac:dyDescent="0.25">
      <c r="A101">
        <v>1397</v>
      </c>
      <c r="B101" t="str">
        <f>"0-7356"</f>
        <v>0-7356</v>
      </c>
      <c r="C101" t="s">
        <v>103</v>
      </c>
      <c r="D101">
        <v>1</v>
      </c>
    </row>
    <row r="102" spans="1:4" x14ac:dyDescent="0.25">
      <c r="A102">
        <v>1398</v>
      </c>
      <c r="B102" t="str">
        <f>"90-232"</f>
        <v>90-232</v>
      </c>
      <c r="C102" t="s">
        <v>104</v>
      </c>
      <c r="D102">
        <v>1</v>
      </c>
    </row>
    <row r="103" spans="1:4" x14ac:dyDescent="0.25">
      <c r="A103">
        <v>1399</v>
      </c>
      <c r="B103" t="str">
        <f>"3-89913"</f>
        <v>3-89913</v>
      </c>
      <c r="C103" t="s">
        <v>105</v>
      </c>
      <c r="D103">
        <v>1</v>
      </c>
    </row>
    <row r="104" spans="1:4" x14ac:dyDescent="0.25">
      <c r="A104">
        <v>14</v>
      </c>
      <c r="B104" t="str">
        <f>"1-58684"</f>
        <v>1-58684</v>
      </c>
      <c r="C104" t="s">
        <v>106</v>
      </c>
      <c r="D104">
        <v>1</v>
      </c>
    </row>
    <row r="105" spans="1:4" x14ac:dyDescent="0.25">
      <c r="A105">
        <v>1400</v>
      </c>
      <c r="B105" t="str">
        <f>"1-58948, 1-879102"</f>
        <v>1-58948, 1-879102</v>
      </c>
      <c r="C105" t="s">
        <v>107</v>
      </c>
      <c r="D105">
        <v>1</v>
      </c>
    </row>
    <row r="106" spans="1:4" x14ac:dyDescent="0.25">
      <c r="A106">
        <v>1406</v>
      </c>
      <c r="B106" t="str">
        <f>"0-9502484"</f>
        <v>0-9502484</v>
      </c>
      <c r="C106" t="s">
        <v>108</v>
      </c>
      <c r="D106">
        <v>1</v>
      </c>
    </row>
    <row r="107" spans="1:4" x14ac:dyDescent="0.25">
      <c r="A107">
        <v>141</v>
      </c>
      <c r="B107" t="str">
        <f>"1-85775, 1-84619"</f>
        <v>1-85775, 1-84619</v>
      </c>
      <c r="C107" t="s">
        <v>109</v>
      </c>
      <c r="D107">
        <v>1</v>
      </c>
    </row>
    <row r="108" spans="1:4" x14ac:dyDescent="0.25">
      <c r="A108">
        <v>142</v>
      </c>
      <c r="B108" t="str">
        <f>"1-60344, 1-58544, 0-89096"</f>
        <v>1-60344, 1-58544, 0-89096</v>
      </c>
      <c r="C108" t="s">
        <v>110</v>
      </c>
      <c r="D108">
        <v>1</v>
      </c>
    </row>
    <row r="109" spans="1:4" x14ac:dyDescent="0.25">
      <c r="A109">
        <v>144</v>
      </c>
      <c r="B109" t="str">
        <f>"3-428"</f>
        <v>3-428</v>
      </c>
      <c r="C109" t="s">
        <v>111</v>
      </c>
      <c r="D109">
        <v>1</v>
      </c>
    </row>
    <row r="110" spans="1:4" x14ac:dyDescent="0.25">
      <c r="A110">
        <v>145</v>
      </c>
      <c r="B110" t="str">
        <f>"0-87352"</f>
        <v>0-87352</v>
      </c>
      <c r="C110" t="s">
        <v>112</v>
      </c>
      <c r="D110">
        <v>1</v>
      </c>
    </row>
    <row r="111" spans="1:4" x14ac:dyDescent="0.25">
      <c r="A111">
        <v>146</v>
      </c>
      <c r="B111" t="str">
        <f>"3-7873"</f>
        <v>3-7873</v>
      </c>
      <c r="C111" t="s">
        <v>113</v>
      </c>
      <c r="D111">
        <v>1</v>
      </c>
    </row>
    <row r="112" spans="1:4" x14ac:dyDescent="0.25">
      <c r="A112">
        <v>147</v>
      </c>
      <c r="B112" t="str">
        <f>"0-89448"</f>
        <v>0-89448</v>
      </c>
      <c r="C112" t="s">
        <v>114</v>
      </c>
      <c r="D112">
        <v>1</v>
      </c>
    </row>
    <row r="113" spans="1:4" x14ac:dyDescent="0.25">
      <c r="A113">
        <v>148</v>
      </c>
      <c r="B113" t="str">
        <f>"0-14"</f>
        <v>0-14</v>
      </c>
      <c r="C113" t="s">
        <v>115</v>
      </c>
      <c r="D113">
        <v>1</v>
      </c>
    </row>
    <row r="114" spans="1:4" x14ac:dyDescent="0.25">
      <c r="A114">
        <v>15</v>
      </c>
      <c r="B114" t="str">
        <f>"0-7618, 0-8191, 1-879691"</f>
        <v>0-7618, 0-8191, 1-879691</v>
      </c>
      <c r="C114" t="s">
        <v>116</v>
      </c>
      <c r="D114">
        <v>1</v>
      </c>
    </row>
    <row r="115" spans="1:4" x14ac:dyDescent="0.25">
      <c r="A115">
        <v>150</v>
      </c>
      <c r="B115" t="str">
        <f>"0-87470"</f>
        <v>0-87470</v>
      </c>
      <c r="C115" t="s">
        <v>117</v>
      </c>
      <c r="D115">
        <v>1</v>
      </c>
    </row>
    <row r="116" spans="1:4" x14ac:dyDescent="0.25">
      <c r="A116">
        <v>1529</v>
      </c>
      <c r="B116" t="str">
        <f>"2-7355"</f>
        <v>2-7355</v>
      </c>
      <c r="C116" t="s">
        <v>118</v>
      </c>
      <c r="D116">
        <v>1</v>
      </c>
    </row>
    <row r="117" spans="1:4" x14ac:dyDescent="0.25">
      <c r="A117">
        <v>153</v>
      </c>
      <c r="B117" t="str">
        <f>"1-59221"</f>
        <v>1-59221</v>
      </c>
      <c r="C117" t="s">
        <v>119</v>
      </c>
      <c r="D117">
        <v>1</v>
      </c>
    </row>
    <row r="118" spans="1:4" x14ac:dyDescent="0.25">
      <c r="A118">
        <v>154</v>
      </c>
      <c r="B118" t="str">
        <f>"3-8142"</f>
        <v>3-8142</v>
      </c>
      <c r="C118" t="s">
        <v>120</v>
      </c>
      <c r="D118">
        <v>1</v>
      </c>
    </row>
    <row r="119" spans="1:4" x14ac:dyDescent="0.25">
      <c r="A119">
        <v>1543</v>
      </c>
      <c r="B119" t="str">
        <f>"87-574, 87-7318"</f>
        <v>87-574, 87-7318</v>
      </c>
      <c r="C119" t="s">
        <v>121</v>
      </c>
      <c r="D119">
        <v>1</v>
      </c>
    </row>
    <row r="120" spans="1:4" x14ac:dyDescent="0.25">
      <c r="A120">
        <v>155</v>
      </c>
      <c r="B120" t="str">
        <f>"1-85177"</f>
        <v>1-85177</v>
      </c>
      <c r="C120" t="s">
        <v>122</v>
      </c>
      <c r="D120">
        <v>1</v>
      </c>
    </row>
    <row r="121" spans="1:4" x14ac:dyDescent="0.25">
      <c r="A121">
        <v>1555</v>
      </c>
      <c r="B121" t="str">
        <f>"91-974747"</f>
        <v>91-974747</v>
      </c>
      <c r="C121" t="s">
        <v>123</v>
      </c>
      <c r="D121">
        <v>1</v>
      </c>
    </row>
    <row r="122" spans="1:4" x14ac:dyDescent="0.25">
      <c r="A122">
        <v>1559</v>
      </c>
      <c r="B122" t="str">
        <f>"0-7216, 0-7020, 0-03"</f>
        <v>0-7216, 0-7020, 0-03</v>
      </c>
      <c r="C122" t="s">
        <v>124</v>
      </c>
      <c r="D122">
        <v>1</v>
      </c>
    </row>
    <row r="123" spans="1:4" x14ac:dyDescent="0.25">
      <c r="A123">
        <v>156</v>
      </c>
      <c r="B123" t="str">
        <f>"0-7083"</f>
        <v>0-7083</v>
      </c>
      <c r="C123" t="s">
        <v>125</v>
      </c>
      <c r="D123">
        <v>1</v>
      </c>
    </row>
    <row r="124" spans="1:4" x14ac:dyDescent="0.25">
      <c r="A124">
        <v>1562</v>
      </c>
      <c r="B124" t="str">
        <f>"0-86793, 1-878975, 0-470, 1-55786, 0-7456, 0-86542, 0-631, 0-471, 0-86216, 1-57718, 0-632, 0-85520, 1-4051"</f>
        <v>0-86793, 1-878975, 0-470, 1-55786, 0-7456, 0-86542, 0-631, 0-471, 0-86216, 1-57718, 0-632, 0-85520, 1-4051</v>
      </c>
      <c r="C124" t="s">
        <v>126</v>
      </c>
      <c r="D124">
        <v>2</v>
      </c>
    </row>
    <row r="125" spans="1:4" x14ac:dyDescent="0.25">
      <c r="A125">
        <v>1563</v>
      </c>
      <c r="B125" t="str">
        <f>"951-9017, 951-9018, 951-583"</f>
        <v>951-9017, 951-9018, 951-583</v>
      </c>
      <c r="C125" t="s">
        <v>127</v>
      </c>
      <c r="D125">
        <v>1</v>
      </c>
    </row>
    <row r="126" spans="1:4" x14ac:dyDescent="0.25">
      <c r="A126">
        <v>1564</v>
      </c>
      <c r="B126" t="str">
        <f>"0-947593"</f>
        <v>0-947593</v>
      </c>
      <c r="C126" t="s">
        <v>128</v>
      </c>
      <c r="D126">
        <v>1</v>
      </c>
    </row>
    <row r="127" spans="1:4" x14ac:dyDescent="0.25">
      <c r="A127">
        <v>1567</v>
      </c>
      <c r="B127" t="str">
        <f>"2-503"</f>
        <v>2-503</v>
      </c>
      <c r="C127" t="s">
        <v>129</v>
      </c>
      <c r="D127">
        <v>2</v>
      </c>
    </row>
    <row r="128" spans="1:4" x14ac:dyDescent="0.25">
      <c r="A128">
        <v>1568</v>
      </c>
      <c r="B128" t="str">
        <f>"3-89204"</f>
        <v>3-89204</v>
      </c>
      <c r="C128" t="s">
        <v>130</v>
      </c>
      <c r="D128">
        <v>1</v>
      </c>
    </row>
    <row r="129" spans="1:4" x14ac:dyDescent="0.25">
      <c r="A129">
        <v>1569</v>
      </c>
      <c r="B129" t="str">
        <f>"3-406"</f>
        <v>3-406</v>
      </c>
      <c r="C129" t="s">
        <v>131</v>
      </c>
      <c r="D129">
        <v>1</v>
      </c>
    </row>
    <row r="130" spans="1:4" x14ac:dyDescent="0.25">
      <c r="A130">
        <v>157</v>
      </c>
      <c r="B130" t="str">
        <f>"3-932331"</f>
        <v>3-932331</v>
      </c>
      <c r="C130" t="s">
        <v>132</v>
      </c>
      <c r="D130">
        <v>1</v>
      </c>
    </row>
    <row r="131" spans="1:4" x14ac:dyDescent="0.25">
      <c r="A131">
        <v>1570</v>
      </c>
      <c r="B131" t="str">
        <f>"0-87474, 1-58834, 1-56098"</f>
        <v>0-87474, 1-58834, 1-56098</v>
      </c>
      <c r="C131" t="s">
        <v>133</v>
      </c>
      <c r="D131">
        <v>1</v>
      </c>
    </row>
    <row r="132" spans="1:4" x14ac:dyDescent="0.25">
      <c r="A132">
        <v>1572</v>
      </c>
      <c r="B132" t="str">
        <f>"0-444"</f>
        <v>0-444</v>
      </c>
      <c r="C132" t="s">
        <v>134</v>
      </c>
      <c r="D132">
        <v>1</v>
      </c>
    </row>
    <row r="133" spans="1:4" x14ac:dyDescent="0.25">
      <c r="A133">
        <v>1574</v>
      </c>
      <c r="B133" t="str">
        <f>"1-84233"</f>
        <v>1-84233</v>
      </c>
      <c r="C133" t="s">
        <v>135</v>
      </c>
      <c r="D133">
        <v>1</v>
      </c>
    </row>
    <row r="134" spans="1:4" x14ac:dyDescent="0.25">
      <c r="A134">
        <v>1579</v>
      </c>
      <c r="B134" t="str">
        <f>"82-91121"</f>
        <v>82-91121</v>
      </c>
      <c r="C134" t="s">
        <v>136</v>
      </c>
      <c r="D134">
        <v>1</v>
      </c>
    </row>
    <row r="135" spans="1:4" x14ac:dyDescent="0.25">
      <c r="A135">
        <v>1580</v>
      </c>
      <c r="B135" t="str">
        <f>"978-87-93358"</f>
        <v>978-87-93358</v>
      </c>
      <c r="C135" t="s">
        <v>137</v>
      </c>
      <c r="D135">
        <v>1</v>
      </c>
    </row>
    <row r="136" spans="1:4" x14ac:dyDescent="0.25">
      <c r="A136">
        <v>1583</v>
      </c>
      <c r="B136" t="str">
        <f>"0-566, 0-7045, 0-7546"</f>
        <v>0-566, 0-7045, 0-7546</v>
      </c>
      <c r="C136" t="s">
        <v>138</v>
      </c>
      <c r="D136">
        <v>1</v>
      </c>
    </row>
    <row r="137" spans="1:4" x14ac:dyDescent="0.25">
      <c r="A137">
        <v>1584</v>
      </c>
      <c r="B137" t="str">
        <f>"0-08, 1-85617, 0-444, 1-85166, 0-85334, 0-7020, 1-85861"</f>
        <v>0-08, 1-85617, 0-444, 1-85166, 0-85334, 0-7020, 1-85861</v>
      </c>
      <c r="C137" t="s">
        <v>139</v>
      </c>
      <c r="D137">
        <v>2</v>
      </c>
    </row>
    <row r="138" spans="1:4" x14ac:dyDescent="0.25">
      <c r="A138">
        <v>1585</v>
      </c>
      <c r="B138" t="str">
        <f>"0-7695"</f>
        <v>0-7695</v>
      </c>
      <c r="C138" t="s">
        <v>140</v>
      </c>
      <c r="D138">
        <v>1</v>
      </c>
    </row>
    <row r="139" spans="1:4" x14ac:dyDescent="0.25">
      <c r="A139">
        <v>159</v>
      </c>
      <c r="B139" t="str">
        <f>"83-231"</f>
        <v>83-231</v>
      </c>
      <c r="C139" t="s">
        <v>141</v>
      </c>
      <c r="D139">
        <v>1</v>
      </c>
    </row>
    <row r="140" spans="1:4" x14ac:dyDescent="0.25">
      <c r="A140">
        <v>1590</v>
      </c>
      <c r="B140" t="str">
        <f>"9960-05"</f>
        <v>9960-05</v>
      </c>
      <c r="C140" t="s">
        <v>142</v>
      </c>
      <c r="D140">
        <v>1</v>
      </c>
    </row>
    <row r="141" spans="1:4" x14ac:dyDescent="0.25">
      <c r="A141">
        <v>1591</v>
      </c>
      <c r="B141" t="str">
        <f>"2-7178"</f>
        <v>2-7178</v>
      </c>
      <c r="C141" t="s">
        <v>143</v>
      </c>
      <c r="D141">
        <v>1</v>
      </c>
    </row>
    <row r="142" spans="1:4" x14ac:dyDescent="0.25">
      <c r="A142">
        <v>1592</v>
      </c>
      <c r="B142" t="str">
        <f>"951-765, 952-9616, 951-9498"</f>
        <v>951-765, 952-9616, 951-9498</v>
      </c>
      <c r="C142" t="s">
        <v>144</v>
      </c>
      <c r="D142">
        <v>1</v>
      </c>
    </row>
    <row r="143" spans="1:4" x14ac:dyDescent="0.25">
      <c r="A143">
        <v>1594</v>
      </c>
      <c r="B143" t="str">
        <f>"92-806"</f>
        <v>92-806</v>
      </c>
      <c r="C143" t="s">
        <v>145</v>
      </c>
      <c r="D143">
        <v>1</v>
      </c>
    </row>
    <row r="144" spans="1:4" x14ac:dyDescent="0.25">
      <c r="A144">
        <v>1595</v>
      </c>
      <c r="B144" t="str">
        <f>"82-521"</f>
        <v>82-521</v>
      </c>
      <c r="C144" t="s">
        <v>146</v>
      </c>
      <c r="D144">
        <v>1</v>
      </c>
    </row>
    <row r="145" spans="1:4" x14ac:dyDescent="0.25">
      <c r="A145">
        <v>1596</v>
      </c>
      <c r="B145" t="str">
        <f>"1-55828, 1-878058, 1-58245, 0-939246, 1-56884, 0-88422, 1-57313, 0-7821, 0-8260, 1-56561, 0-471, 0-470, 0-7645, 0-87605, 0-937721"</f>
        <v>1-55828, 1-878058, 1-58245, 0-939246, 1-56884, 0-88422, 1-57313, 0-7821, 0-8260, 1-56561, 0-471, 0-470, 0-7645, 0-87605, 0-937721</v>
      </c>
      <c r="C145" t="s">
        <v>147</v>
      </c>
      <c r="D145">
        <v>2</v>
      </c>
    </row>
    <row r="146" spans="1:4" x14ac:dyDescent="0.25">
      <c r="A146">
        <v>16</v>
      </c>
      <c r="B146" t="str">
        <f>"1-60566, 1-59140, 1-59904, 1-930708, 1-878289, 1-931777"</f>
        <v>1-60566, 1-59140, 1-59904, 1-930708, 1-878289, 1-931777</v>
      </c>
      <c r="C146" t="s">
        <v>148</v>
      </c>
      <c r="D146">
        <v>1</v>
      </c>
    </row>
    <row r="147" spans="1:4" x14ac:dyDescent="0.25">
      <c r="A147">
        <v>160</v>
      </c>
      <c r="B147" t="str">
        <f>"0-9751004"</f>
        <v>0-9751004</v>
      </c>
      <c r="C147" t="s">
        <v>149</v>
      </c>
      <c r="D147">
        <v>1</v>
      </c>
    </row>
    <row r="148" spans="1:4" x14ac:dyDescent="0.25">
      <c r="A148">
        <v>1600</v>
      </c>
      <c r="B148" t="str">
        <f>"963-8046"</f>
        <v>963-8046</v>
      </c>
      <c r="C148" t="s">
        <v>150</v>
      </c>
      <c r="D148">
        <v>1</v>
      </c>
    </row>
    <row r="149" spans="1:4" x14ac:dyDescent="0.25">
      <c r="A149">
        <v>1601</v>
      </c>
      <c r="B149" t="str">
        <f>"90-423"</f>
        <v>90-423</v>
      </c>
      <c r="C149" t="s">
        <v>151</v>
      </c>
      <c r="D149">
        <v>1</v>
      </c>
    </row>
    <row r="150" spans="1:4" x14ac:dyDescent="0.25">
      <c r="A150">
        <v>1602</v>
      </c>
      <c r="B150" t="str">
        <f>"0-480, 0-234, 0-407, 1-56372, 0-433, 0-86729, 1-55558, 0-87591, 0-408, 0-9626521, 0-932376, 0-914236, 0-409, 0-250, 0-7506, 0-240"</f>
        <v>0-480, 0-234, 0-407, 1-56372, 0-433, 0-86729, 1-55558, 0-87591, 0-408, 0-9626521, 0-932376, 0-914236, 0-409, 0-250, 0-7506, 0-240</v>
      </c>
      <c r="C150" t="s">
        <v>152</v>
      </c>
      <c r="D150">
        <v>1</v>
      </c>
    </row>
    <row r="151" spans="1:4" x14ac:dyDescent="0.25">
      <c r="A151">
        <v>1613</v>
      </c>
      <c r="B151" t="str">
        <f>"0-398"</f>
        <v>0-398</v>
      </c>
      <c r="C151" t="s">
        <v>153</v>
      </c>
      <c r="D151">
        <v>1</v>
      </c>
    </row>
    <row r="152" spans="1:4" x14ac:dyDescent="0.25">
      <c r="A152">
        <v>1617</v>
      </c>
      <c r="B152" t="str">
        <f>"1-58435"</f>
        <v>1-58435</v>
      </c>
      <c r="C152" t="s">
        <v>154</v>
      </c>
      <c r="D152">
        <v>1</v>
      </c>
    </row>
    <row r="153" spans="1:4" x14ac:dyDescent="0.25">
      <c r="A153">
        <v>1618</v>
      </c>
      <c r="B153" t="str">
        <f>"976-8100, 976-637"</f>
        <v>976-8100, 976-637</v>
      </c>
      <c r="C153" t="s">
        <v>155</v>
      </c>
      <c r="D153">
        <v>1</v>
      </c>
    </row>
    <row r="154" spans="1:4" x14ac:dyDescent="0.25">
      <c r="A154">
        <v>1619</v>
      </c>
      <c r="B154" t="str">
        <f>"0-8179"</f>
        <v>0-8179</v>
      </c>
      <c r="C154" t="s">
        <v>156</v>
      </c>
      <c r="D154">
        <v>1</v>
      </c>
    </row>
    <row r="155" spans="1:4" x14ac:dyDescent="0.25">
      <c r="A155">
        <v>162</v>
      </c>
      <c r="B155" t="str">
        <f>"83-232"</f>
        <v>83-232</v>
      </c>
      <c r="C155" t="s">
        <v>157</v>
      </c>
      <c r="D155">
        <v>1</v>
      </c>
    </row>
    <row r="156" spans="1:4" x14ac:dyDescent="0.25">
      <c r="A156">
        <v>1620</v>
      </c>
      <c r="B156" t="str">
        <f>"94-6004, 90-77503, 90-75697"</f>
        <v>94-6004, 90-77503, 90-75697</v>
      </c>
      <c r="C156" t="s">
        <v>158</v>
      </c>
      <c r="D156">
        <v>1</v>
      </c>
    </row>
    <row r="157" spans="1:4" x14ac:dyDescent="0.25">
      <c r="A157">
        <v>1626</v>
      </c>
      <c r="B157" t="str">
        <f>"3-7093, 3-7073"</f>
        <v>3-7093, 3-7073</v>
      </c>
      <c r="C157" t="s">
        <v>159</v>
      </c>
      <c r="D157">
        <v>1</v>
      </c>
    </row>
    <row r="158" spans="1:4" x14ac:dyDescent="0.25">
      <c r="A158">
        <v>1629</v>
      </c>
      <c r="B158" t="str">
        <f>"87-7304"</f>
        <v>87-7304</v>
      </c>
      <c r="C158" t="s">
        <v>160</v>
      </c>
      <c r="D158">
        <v>1</v>
      </c>
    </row>
    <row r="159" spans="1:4" x14ac:dyDescent="0.25">
      <c r="A159">
        <v>163</v>
      </c>
      <c r="B159" t="str">
        <f>"87-7673"</f>
        <v>87-7673</v>
      </c>
      <c r="C159" t="s">
        <v>161</v>
      </c>
      <c r="D159">
        <v>1</v>
      </c>
    </row>
    <row r="160" spans="1:4" x14ac:dyDescent="0.25">
      <c r="A160">
        <v>1632</v>
      </c>
      <c r="B160" t="str">
        <f>"1-903973"</f>
        <v>1-903973</v>
      </c>
      <c r="C160" t="s">
        <v>162</v>
      </c>
      <c r="D160">
        <v>1</v>
      </c>
    </row>
    <row r="161" spans="1:4" x14ac:dyDescent="0.25">
      <c r="A161">
        <v>1639</v>
      </c>
      <c r="B161" t="str">
        <f>"91-88584"</f>
        <v>91-88584</v>
      </c>
      <c r="C161" t="s">
        <v>163</v>
      </c>
      <c r="D161">
        <v>1</v>
      </c>
    </row>
    <row r="162" spans="1:4" x14ac:dyDescent="0.25">
      <c r="A162">
        <v>164</v>
      </c>
      <c r="B162" t="str">
        <f>"2-87723, 2-8017"</f>
        <v>2-87723, 2-8017</v>
      </c>
      <c r="C162" t="s">
        <v>164</v>
      </c>
      <c r="D162">
        <v>1</v>
      </c>
    </row>
    <row r="163" spans="1:4" x14ac:dyDescent="0.25">
      <c r="A163">
        <v>1643</v>
      </c>
      <c r="B163" t="str">
        <f>"0-271"</f>
        <v>0-271</v>
      </c>
      <c r="C163" t="s">
        <v>165</v>
      </c>
      <c r="D163">
        <v>1</v>
      </c>
    </row>
    <row r="164" spans="1:4" x14ac:dyDescent="0.25">
      <c r="A164">
        <v>1645</v>
      </c>
      <c r="B164" t="str">
        <f>"87-7533"</f>
        <v>87-7533</v>
      </c>
      <c r="C164" t="s">
        <v>166</v>
      </c>
      <c r="D164">
        <v>1</v>
      </c>
    </row>
    <row r="165" spans="1:4" x14ac:dyDescent="0.25">
      <c r="A165">
        <v>1647</v>
      </c>
      <c r="B165" t="str">
        <f>"1-58729"</f>
        <v>1-58729</v>
      </c>
      <c r="C165" t="s">
        <v>167</v>
      </c>
      <c r="D165">
        <v>1</v>
      </c>
    </row>
    <row r="166" spans="1:4" x14ac:dyDescent="0.25">
      <c r="A166">
        <v>1649</v>
      </c>
      <c r="B166" t="str">
        <f>"974-9511, 974-7551, 974-9575"</f>
        <v>974-9511, 974-7551, 974-9575</v>
      </c>
      <c r="C166" t="s">
        <v>168</v>
      </c>
      <c r="D166">
        <v>1</v>
      </c>
    </row>
    <row r="167" spans="1:4" x14ac:dyDescent="0.25">
      <c r="A167">
        <v>165</v>
      </c>
      <c r="B167" t="str">
        <f>"0-88344, 1-57075"</f>
        <v>0-88344, 1-57075</v>
      </c>
      <c r="C167" t="s">
        <v>169</v>
      </c>
      <c r="D167">
        <v>1</v>
      </c>
    </row>
    <row r="168" spans="1:4" x14ac:dyDescent="0.25">
      <c r="A168">
        <v>1651</v>
      </c>
      <c r="B168" t="str">
        <f>"90-74822, 90-04"</f>
        <v>90-74822, 90-04</v>
      </c>
      <c r="C168" t="s">
        <v>170</v>
      </c>
      <c r="D168">
        <v>1</v>
      </c>
    </row>
    <row r="169" spans="1:4" x14ac:dyDescent="0.25">
      <c r="A169">
        <v>1654</v>
      </c>
      <c r="B169" t="str">
        <f>"0-268"</f>
        <v>0-268</v>
      </c>
      <c r="C169" t="s">
        <v>171</v>
      </c>
      <c r="D169">
        <v>1</v>
      </c>
    </row>
    <row r="170" spans="1:4" x14ac:dyDescent="0.25">
      <c r="A170">
        <v>1655</v>
      </c>
      <c r="B170" t="str">
        <f>"90-6743"</f>
        <v>90-6743</v>
      </c>
      <c r="C170" t="s">
        <v>172</v>
      </c>
      <c r="D170">
        <v>1</v>
      </c>
    </row>
    <row r="171" spans="1:4" x14ac:dyDescent="0.25">
      <c r="A171">
        <v>1656</v>
      </c>
      <c r="B171" t="str">
        <f>"0-939512"</f>
        <v>0-939512</v>
      </c>
      <c r="C171" t="s">
        <v>173</v>
      </c>
      <c r="D171">
        <v>1</v>
      </c>
    </row>
    <row r="172" spans="1:4" x14ac:dyDescent="0.25">
      <c r="A172">
        <v>1658</v>
      </c>
      <c r="B172" t="str">
        <f>"0-394, 0-679, 0-375, 0-676"</f>
        <v>0-394, 0-679, 0-375, 0-676</v>
      </c>
      <c r="C172" t="s">
        <v>174</v>
      </c>
      <c r="D172">
        <v>1</v>
      </c>
    </row>
    <row r="173" spans="1:4" x14ac:dyDescent="0.25">
      <c r="A173">
        <v>166</v>
      </c>
      <c r="B173" t="str">
        <f>"91-578"</f>
        <v>91-578</v>
      </c>
      <c r="C173" t="s">
        <v>175</v>
      </c>
      <c r="D173">
        <v>1</v>
      </c>
    </row>
    <row r="174" spans="1:4" x14ac:dyDescent="0.25">
      <c r="A174">
        <v>1662</v>
      </c>
      <c r="B174" t="str">
        <f>"3-7749"</f>
        <v>3-7749</v>
      </c>
      <c r="C174" t="s">
        <v>176</v>
      </c>
      <c r="D174">
        <v>1</v>
      </c>
    </row>
    <row r="175" spans="1:4" x14ac:dyDescent="0.25">
      <c r="A175">
        <v>1666</v>
      </c>
      <c r="B175" t="str">
        <f>"1-876924"</f>
        <v>1-876924</v>
      </c>
      <c r="C175" t="s">
        <v>177</v>
      </c>
      <c r="D175">
        <v>1</v>
      </c>
    </row>
    <row r="176" spans="1:4" x14ac:dyDescent="0.25">
      <c r="A176">
        <v>1673</v>
      </c>
      <c r="B176" t="str">
        <f>"2-7283"</f>
        <v>2-7283</v>
      </c>
      <c r="C176" t="s">
        <v>178</v>
      </c>
      <c r="D176">
        <v>1</v>
      </c>
    </row>
    <row r="177" spans="1:4" x14ac:dyDescent="0.25">
      <c r="A177">
        <v>1676</v>
      </c>
      <c r="B177" t="str">
        <f>"0-9673355, 1-58603"</f>
        <v>0-9673355, 1-58603</v>
      </c>
      <c r="C177" t="s">
        <v>179</v>
      </c>
      <c r="D177">
        <v>1</v>
      </c>
    </row>
    <row r="178" spans="1:4" x14ac:dyDescent="0.25">
      <c r="A178">
        <v>1677</v>
      </c>
      <c r="B178" t="str">
        <f>"87-992050"</f>
        <v>87-992050</v>
      </c>
      <c r="C178" t="s">
        <v>180</v>
      </c>
      <c r="D178">
        <v>1</v>
      </c>
    </row>
    <row r="179" spans="1:4" x14ac:dyDescent="0.25">
      <c r="A179">
        <v>168</v>
      </c>
      <c r="B179" t="str">
        <f>"972-21"</f>
        <v>972-21</v>
      </c>
      <c r="C179" t="s">
        <v>181</v>
      </c>
      <c r="D179">
        <v>1</v>
      </c>
    </row>
    <row r="180" spans="1:4" x14ac:dyDescent="0.25">
      <c r="A180">
        <v>1681</v>
      </c>
      <c r="B180" t="str">
        <f>"87-87739"</f>
        <v>87-87739</v>
      </c>
      <c r="C180" t="s">
        <v>182</v>
      </c>
      <c r="D180">
        <v>1</v>
      </c>
    </row>
    <row r="181" spans="1:4" x14ac:dyDescent="0.25">
      <c r="A181">
        <v>1684</v>
      </c>
      <c r="B181" t="str">
        <f>"3-925630, 3-86064, 3-8300, 3-9800762"</f>
        <v>3-925630, 3-86064, 3-8300, 3-9800762</v>
      </c>
      <c r="C181" t="s">
        <v>183</v>
      </c>
      <c r="D181">
        <v>1</v>
      </c>
    </row>
    <row r="182" spans="1:4" x14ac:dyDescent="0.25">
      <c r="A182">
        <v>1685</v>
      </c>
      <c r="B182" t="str">
        <f>"0-87290"</f>
        <v>0-87290</v>
      </c>
      <c r="C182" t="s">
        <v>184</v>
      </c>
      <c r="D182">
        <v>1</v>
      </c>
    </row>
    <row r="183" spans="1:4" x14ac:dyDescent="0.25">
      <c r="A183">
        <v>169</v>
      </c>
      <c r="B183" t="str">
        <f>"2-7453"</f>
        <v>2-7453</v>
      </c>
      <c r="C183" t="s">
        <v>185</v>
      </c>
      <c r="D183">
        <v>2</v>
      </c>
    </row>
    <row r="184" spans="1:4" x14ac:dyDescent="0.25">
      <c r="A184">
        <v>1692</v>
      </c>
      <c r="B184" t="str">
        <f>"1-86372, 1-920885, 1-877008, 1-876485, 1-921520, 1-921145, 1-875847, 1-921351"</f>
        <v>1-86372, 1-920885, 1-877008, 1-876485, 1-921520, 1-921145, 1-875847, 1-921351</v>
      </c>
      <c r="C184" t="s">
        <v>186</v>
      </c>
      <c r="D184">
        <v>1</v>
      </c>
    </row>
    <row r="185" spans="1:4" x14ac:dyDescent="0.25">
      <c r="A185">
        <v>1693</v>
      </c>
      <c r="B185" t="str">
        <f>"0-8263"</f>
        <v>0-8263</v>
      </c>
      <c r="C185" t="s">
        <v>187</v>
      </c>
      <c r="D185">
        <v>1</v>
      </c>
    </row>
    <row r="186" spans="1:4" x14ac:dyDescent="0.25">
      <c r="A186">
        <v>1696</v>
      </c>
      <c r="B186" t="str">
        <f>"2-911390"</f>
        <v>2-911390</v>
      </c>
      <c r="C186" t="s">
        <v>188</v>
      </c>
      <c r="D186">
        <v>1</v>
      </c>
    </row>
    <row r="187" spans="1:4" x14ac:dyDescent="0.25">
      <c r="A187">
        <v>1698</v>
      </c>
      <c r="B187" t="str">
        <f>"0-941103, 0-89236, 1-60606"</f>
        <v>0-941103, 0-89236, 1-60606</v>
      </c>
      <c r="C187" t="s">
        <v>189</v>
      </c>
      <c r="D187">
        <v>1</v>
      </c>
    </row>
    <row r="188" spans="1:4" x14ac:dyDescent="0.25">
      <c r="A188">
        <v>17</v>
      </c>
      <c r="B188" t="str">
        <f>"1-85598"</f>
        <v>1-85598</v>
      </c>
      <c r="C188" t="s">
        <v>190</v>
      </c>
      <c r="D188">
        <v>1</v>
      </c>
    </row>
    <row r="189" spans="1:4" x14ac:dyDescent="0.25">
      <c r="A189">
        <v>1705</v>
      </c>
      <c r="B189" t="str">
        <f>"1-55729"</f>
        <v>1-55729</v>
      </c>
      <c r="C189" t="s">
        <v>191</v>
      </c>
      <c r="D189">
        <v>1</v>
      </c>
    </row>
    <row r="190" spans="1:4" x14ac:dyDescent="0.25">
      <c r="A190">
        <v>1708</v>
      </c>
      <c r="B190" t="str">
        <f>"0-9519420"</f>
        <v>0-9519420</v>
      </c>
      <c r="C190" t="s">
        <v>192</v>
      </c>
      <c r="D190">
        <v>1</v>
      </c>
    </row>
    <row r="191" spans="1:4" x14ac:dyDescent="0.25">
      <c r="A191">
        <v>171</v>
      </c>
      <c r="B191" t="str">
        <f>"0-299"</f>
        <v>0-299</v>
      </c>
      <c r="C191" t="s">
        <v>193</v>
      </c>
      <c r="D191">
        <v>1</v>
      </c>
    </row>
    <row r="192" spans="1:4" x14ac:dyDescent="0.25">
      <c r="A192">
        <v>1711</v>
      </c>
      <c r="B192" t="str">
        <f>"1-85575, 0-908097, 0-85575"</f>
        <v>1-85575, 0-908097, 0-85575</v>
      </c>
      <c r="C192" t="s">
        <v>194</v>
      </c>
      <c r="D192">
        <v>1</v>
      </c>
    </row>
    <row r="193" spans="1:4" x14ac:dyDescent="0.25">
      <c r="A193">
        <v>1712</v>
      </c>
      <c r="B193" t="str">
        <f>"0-904180"</f>
        <v>0-904180</v>
      </c>
      <c r="C193" t="s">
        <v>195</v>
      </c>
      <c r="D193">
        <v>1</v>
      </c>
    </row>
    <row r="194" spans="1:4" x14ac:dyDescent="0.25">
      <c r="A194">
        <v>1716</v>
      </c>
      <c r="B194" t="str">
        <f>"0-931464, 1-57506"</f>
        <v>0-931464, 1-57506</v>
      </c>
      <c r="C194" t="s">
        <v>196</v>
      </c>
      <c r="D194">
        <v>1</v>
      </c>
    </row>
    <row r="195" spans="1:4" x14ac:dyDescent="0.25">
      <c r="A195">
        <v>1717</v>
      </c>
      <c r="B195" t="str">
        <f>"3-87157, 3-496, 3-7861"</f>
        <v>3-87157, 3-496, 3-7861</v>
      </c>
      <c r="C195" t="s">
        <v>197</v>
      </c>
      <c r="D195">
        <v>1</v>
      </c>
    </row>
    <row r="196" spans="1:4" x14ac:dyDescent="0.25">
      <c r="A196">
        <v>172</v>
      </c>
      <c r="B196" t="str">
        <f>"962-201"</f>
        <v>962-201</v>
      </c>
      <c r="C196" t="s">
        <v>198</v>
      </c>
      <c r="D196">
        <v>1</v>
      </c>
    </row>
    <row r="197" spans="1:4" x14ac:dyDescent="0.25">
      <c r="A197">
        <v>1720</v>
      </c>
      <c r="B197" t="str">
        <f>"3-9805356"</f>
        <v>3-9805356</v>
      </c>
      <c r="C197" t="s">
        <v>199</v>
      </c>
      <c r="D197">
        <v>1</v>
      </c>
    </row>
    <row r="198" spans="1:4" x14ac:dyDescent="0.25">
      <c r="A198">
        <v>1723</v>
      </c>
      <c r="B198" t="str">
        <f>"1-875491, 0-7022"</f>
        <v>1-875491, 0-7022</v>
      </c>
      <c r="C198" t="s">
        <v>200</v>
      </c>
      <c r="D198">
        <v>1</v>
      </c>
    </row>
    <row r="199" spans="1:4" x14ac:dyDescent="0.25">
      <c r="A199">
        <v>1726</v>
      </c>
      <c r="B199" t="str">
        <f>"0-904503, 1-870890, 1-902902"</f>
        <v>0-904503, 1-870890, 1-902902</v>
      </c>
      <c r="C199" t="s">
        <v>201</v>
      </c>
      <c r="D199">
        <v>1</v>
      </c>
    </row>
    <row r="200" spans="1:4" x14ac:dyDescent="0.25">
      <c r="A200">
        <v>1728</v>
      </c>
      <c r="B200" t="str">
        <f>"1-885445, 1-933947, 0-939657"</f>
        <v>1-885445, 1-933947, 0-939657</v>
      </c>
      <c r="C200" t="s">
        <v>202</v>
      </c>
      <c r="D200">
        <v>1</v>
      </c>
    </row>
    <row r="201" spans="1:4" x14ac:dyDescent="0.25">
      <c r="A201">
        <v>173</v>
      </c>
      <c r="B201" t="str">
        <f>"84-86509"</f>
        <v>84-86509</v>
      </c>
      <c r="C201" t="s">
        <v>203</v>
      </c>
      <c r="D201">
        <v>1</v>
      </c>
    </row>
    <row r="202" spans="1:4" x14ac:dyDescent="0.25">
      <c r="A202">
        <v>1734</v>
      </c>
      <c r="B202" t="str">
        <f>"3-934106"</f>
        <v>3-934106</v>
      </c>
      <c r="C202" t="s">
        <v>204</v>
      </c>
      <c r="D202">
        <v>1</v>
      </c>
    </row>
    <row r="203" spans="1:4" x14ac:dyDescent="0.25">
      <c r="A203">
        <v>1736</v>
      </c>
      <c r="B203" t="str">
        <f>"1-904670"</f>
        <v>1-904670</v>
      </c>
      <c r="C203" t="s">
        <v>205</v>
      </c>
      <c r="D203">
        <v>1</v>
      </c>
    </row>
    <row r="204" spans="1:4" x14ac:dyDescent="0.25">
      <c r="A204">
        <v>1737</v>
      </c>
      <c r="B204" t="str">
        <f>"3-929019, 3-8288, 3-89608"</f>
        <v>3-929019, 3-8288, 3-89608</v>
      </c>
      <c r="C204" t="s">
        <v>206</v>
      </c>
      <c r="D204">
        <v>1</v>
      </c>
    </row>
    <row r="205" spans="1:4" x14ac:dyDescent="0.25">
      <c r="A205">
        <v>1738</v>
      </c>
      <c r="B205" t="str">
        <f>"975-8070"</f>
        <v>975-8070</v>
      </c>
      <c r="C205" t="s">
        <v>207</v>
      </c>
      <c r="D205">
        <v>1</v>
      </c>
    </row>
    <row r="206" spans="1:4" x14ac:dyDescent="0.25">
      <c r="A206">
        <v>1739</v>
      </c>
      <c r="B206" t="str">
        <f>"87-7407"</f>
        <v>87-7407</v>
      </c>
      <c r="C206" t="s">
        <v>208</v>
      </c>
      <c r="D206">
        <v>1</v>
      </c>
    </row>
    <row r="207" spans="1:4" x14ac:dyDescent="0.25">
      <c r="A207">
        <v>174</v>
      </c>
      <c r="B207" t="str">
        <f>"0-921149, 1-55111"</f>
        <v>0-921149, 1-55111</v>
      </c>
      <c r="C207" t="s">
        <v>209</v>
      </c>
      <c r="D207">
        <v>1</v>
      </c>
    </row>
    <row r="208" spans="1:4" x14ac:dyDescent="0.25">
      <c r="A208">
        <v>1742</v>
      </c>
      <c r="B208" t="str">
        <f>"1-883053"</f>
        <v>1-883053</v>
      </c>
      <c r="C208" t="s">
        <v>210</v>
      </c>
      <c r="D208">
        <v>1</v>
      </c>
    </row>
    <row r="209" spans="1:4" x14ac:dyDescent="0.25">
      <c r="A209">
        <v>1746</v>
      </c>
      <c r="B209" t="str">
        <f>"9971-62"</f>
        <v>9971-62</v>
      </c>
      <c r="C209" t="s">
        <v>211</v>
      </c>
      <c r="D209">
        <v>1</v>
      </c>
    </row>
    <row r="210" spans="1:4" x14ac:dyDescent="0.25">
      <c r="A210">
        <v>1753</v>
      </c>
      <c r="B210" t="str">
        <f>"3-89129"</f>
        <v>3-89129</v>
      </c>
      <c r="C210" t="s">
        <v>212</v>
      </c>
      <c r="D210">
        <v>1</v>
      </c>
    </row>
    <row r="211" spans="1:4" x14ac:dyDescent="0.25">
      <c r="A211">
        <v>1756</v>
      </c>
      <c r="B211" t="str">
        <f>"2-7381"</f>
        <v>2-7381</v>
      </c>
      <c r="C211" t="s">
        <v>213</v>
      </c>
      <c r="D211">
        <v>1</v>
      </c>
    </row>
    <row r="212" spans="1:4" x14ac:dyDescent="0.25">
      <c r="A212">
        <v>176</v>
      </c>
      <c r="B212" t="str">
        <f>"0-295, 1-902716"</f>
        <v>0-295, 1-902716</v>
      </c>
      <c r="C212" t="s">
        <v>214</v>
      </c>
      <c r="D212">
        <v>1</v>
      </c>
    </row>
    <row r="213" spans="1:4" x14ac:dyDescent="0.25">
      <c r="A213">
        <v>1760</v>
      </c>
      <c r="B213" t="str">
        <f>"1-85168"</f>
        <v>1-85168</v>
      </c>
      <c r="C213" t="s">
        <v>215</v>
      </c>
      <c r="D213">
        <v>1</v>
      </c>
    </row>
    <row r="214" spans="1:4" x14ac:dyDescent="0.25">
      <c r="A214">
        <v>1763</v>
      </c>
      <c r="B214" t="str">
        <f>"88-339"</f>
        <v>88-339</v>
      </c>
      <c r="C214" t="s">
        <v>216</v>
      </c>
      <c r="D214">
        <v>1</v>
      </c>
    </row>
    <row r="215" spans="1:4" x14ac:dyDescent="0.25">
      <c r="A215">
        <v>1766</v>
      </c>
      <c r="B215" t="str">
        <f>"0-975604, 0-88748"</f>
        <v>0-975604, 0-88748</v>
      </c>
      <c r="C215" t="s">
        <v>217</v>
      </c>
      <c r="D215">
        <v>1</v>
      </c>
    </row>
    <row r="216" spans="1:4" x14ac:dyDescent="0.25">
      <c r="A216">
        <v>1768</v>
      </c>
      <c r="B216" t="str">
        <f>"987-20227"</f>
        <v>987-20227</v>
      </c>
      <c r="C216" t="s">
        <v>218</v>
      </c>
      <c r="D216">
        <v>1</v>
      </c>
    </row>
    <row r="217" spans="1:4" x14ac:dyDescent="0.25">
      <c r="A217">
        <v>177</v>
      </c>
      <c r="B217" t="str">
        <f>"3-937895"</f>
        <v>3-937895</v>
      </c>
      <c r="C217" t="s">
        <v>219</v>
      </c>
      <c r="D217">
        <v>1</v>
      </c>
    </row>
    <row r="218" spans="1:4" x14ac:dyDescent="0.25">
      <c r="A218">
        <v>1770</v>
      </c>
      <c r="B218" t="str">
        <f>"3-921518, 3-89007"</f>
        <v>3-921518, 3-89007</v>
      </c>
      <c r="C218" t="s">
        <v>220</v>
      </c>
      <c r="D218">
        <v>1</v>
      </c>
    </row>
    <row r="219" spans="1:4" x14ac:dyDescent="0.25">
      <c r="A219">
        <v>1772</v>
      </c>
      <c r="B219" t="str">
        <f>"0-522"</f>
        <v>0-522</v>
      </c>
      <c r="C219" t="s">
        <v>221</v>
      </c>
      <c r="D219">
        <v>1</v>
      </c>
    </row>
    <row r="220" spans="1:4" x14ac:dyDescent="0.25">
      <c r="A220">
        <v>1777</v>
      </c>
      <c r="B220" t="str">
        <f>"1-933115, 1-891853, 0-915707"</f>
        <v>1-933115, 1-891853, 0-915707</v>
      </c>
      <c r="C220" t="s">
        <v>222</v>
      </c>
      <c r="D220">
        <v>1</v>
      </c>
    </row>
    <row r="221" spans="1:4" x14ac:dyDescent="0.25">
      <c r="A221">
        <v>1778</v>
      </c>
      <c r="B221" t="str">
        <f>"87-87580, 87-7706"</f>
        <v>87-87580, 87-7706</v>
      </c>
      <c r="C221" t="s">
        <v>223</v>
      </c>
      <c r="D221">
        <v>1</v>
      </c>
    </row>
    <row r="222" spans="1:4" x14ac:dyDescent="0.25">
      <c r="A222">
        <v>178</v>
      </c>
      <c r="B222" t="str">
        <f>"1-85996"</f>
        <v>1-85996</v>
      </c>
      <c r="C222" t="s">
        <v>224</v>
      </c>
      <c r="D222">
        <v>1</v>
      </c>
    </row>
    <row r="223" spans="1:4" x14ac:dyDescent="0.25">
      <c r="A223">
        <v>1780</v>
      </c>
      <c r="B223" t="str">
        <f>"90-6550, 90-8704, 90-70403"</f>
        <v>90-6550, 90-8704, 90-70403</v>
      </c>
      <c r="C223" t="s">
        <v>225</v>
      </c>
      <c r="D223">
        <v>1</v>
      </c>
    </row>
    <row r="224" spans="1:4" x14ac:dyDescent="0.25">
      <c r="A224">
        <v>1783</v>
      </c>
      <c r="B224" t="str">
        <f>"0-9660081"</f>
        <v>0-9660081</v>
      </c>
      <c r="C224" t="s">
        <v>226</v>
      </c>
      <c r="D224">
        <v>1</v>
      </c>
    </row>
    <row r="225" spans="1:4" x14ac:dyDescent="0.25">
      <c r="A225">
        <v>1789</v>
      </c>
      <c r="B225" t="str">
        <f>"1-876209, 1-74081, 1-74091, 1-4425, 0-7312, 1-74009, 1-86391, 0-86462, 0-86911, 1-74206, 0-7248, 0-7342, 0-7339, 1-74085, 1-74103, 0-85859"</f>
        <v>1-876209, 1-74081, 1-74091, 1-4425, 0-7312, 1-74009, 1-86391, 0-86462, 0-86911, 1-74206, 0-7248, 0-7342, 0-7339, 1-74085, 1-74103, 0-85859</v>
      </c>
      <c r="C225" t="s">
        <v>227</v>
      </c>
      <c r="D225">
        <v>1</v>
      </c>
    </row>
    <row r="226" spans="1:4" x14ac:dyDescent="0.25">
      <c r="A226">
        <v>179</v>
      </c>
      <c r="B226" t="str">
        <f>"2-200"</f>
        <v>2-200</v>
      </c>
      <c r="C226" t="s">
        <v>228</v>
      </c>
      <c r="D226">
        <v>1</v>
      </c>
    </row>
    <row r="227" spans="1:4" x14ac:dyDescent="0.25">
      <c r="A227">
        <v>1790</v>
      </c>
      <c r="B227" t="str">
        <f>"3-7618"</f>
        <v>3-7618</v>
      </c>
      <c r="C227" t="s">
        <v>229</v>
      </c>
      <c r="D227">
        <v>1</v>
      </c>
    </row>
    <row r="228" spans="1:4" x14ac:dyDescent="0.25">
      <c r="A228">
        <v>1791</v>
      </c>
      <c r="B228" t="str">
        <f>"1-877257, 0-908812"</f>
        <v>1-877257, 0-908812</v>
      </c>
      <c r="C228" t="s">
        <v>230</v>
      </c>
      <c r="D228">
        <v>1</v>
      </c>
    </row>
    <row r="229" spans="1:4" x14ac:dyDescent="0.25">
      <c r="A229">
        <v>1795</v>
      </c>
      <c r="B229" t="str">
        <f>"3-486"</f>
        <v>3-486</v>
      </c>
      <c r="C229" t="s">
        <v>231</v>
      </c>
      <c r="D229">
        <v>1</v>
      </c>
    </row>
    <row r="230" spans="1:4" x14ac:dyDescent="0.25">
      <c r="A230">
        <v>1797</v>
      </c>
      <c r="B230" t="str">
        <f>"968-23, 958-606, 987-629"</f>
        <v>968-23, 958-606, 987-629</v>
      </c>
      <c r="C230" t="s">
        <v>232</v>
      </c>
      <c r="D230">
        <v>1</v>
      </c>
    </row>
    <row r="231" spans="1:4" x14ac:dyDescent="0.25">
      <c r="A231">
        <v>1798</v>
      </c>
      <c r="B231" t="str">
        <f>"0-918986, 1-885923"</f>
        <v>0-918986, 1-885923</v>
      </c>
      <c r="C231" t="s">
        <v>233</v>
      </c>
      <c r="D231">
        <v>1</v>
      </c>
    </row>
    <row r="232" spans="1:4" x14ac:dyDescent="0.25">
      <c r="A232">
        <v>1803</v>
      </c>
      <c r="B232" t="str">
        <f>"87-88762, 87-7887, 87-90053"</f>
        <v>87-88762, 87-7887, 87-90053</v>
      </c>
      <c r="C232" t="s">
        <v>234</v>
      </c>
      <c r="D232">
        <v>1</v>
      </c>
    </row>
    <row r="233" spans="1:4" x14ac:dyDescent="0.25">
      <c r="A233">
        <v>1808</v>
      </c>
      <c r="B233" t="str">
        <f>"87-7313, 87-87322, 87-593, 87-7071"</f>
        <v>87-7313, 87-87322, 87-593, 87-7071</v>
      </c>
      <c r="C233" t="s">
        <v>235</v>
      </c>
      <c r="D233">
        <v>1</v>
      </c>
    </row>
    <row r="234" spans="1:4" x14ac:dyDescent="0.25">
      <c r="A234">
        <v>181</v>
      </c>
      <c r="B234" t="str">
        <f>"0-912704"</f>
        <v>0-912704</v>
      </c>
      <c r="C234" t="s">
        <v>236</v>
      </c>
      <c r="D234">
        <v>1</v>
      </c>
    </row>
    <row r="235" spans="1:4" x14ac:dyDescent="0.25">
      <c r="A235">
        <v>1811</v>
      </c>
      <c r="B235" t="str">
        <f>"0-8130"</f>
        <v>0-8130</v>
      </c>
      <c r="C235" t="s">
        <v>237</v>
      </c>
      <c r="D235">
        <v>1</v>
      </c>
    </row>
    <row r="236" spans="1:4" x14ac:dyDescent="0.25">
      <c r="A236">
        <v>1815</v>
      </c>
      <c r="B236" t="str">
        <f>"0-424, 1-921364, 0-9750860, 1-90899, 0-909798, 1-90898, 1-90897"</f>
        <v>0-424, 1-921364, 0-9750860, 1-90899, 0-909798, 1-90898, 1-90897</v>
      </c>
      <c r="C236" t="s">
        <v>238</v>
      </c>
      <c r="D236">
        <v>1</v>
      </c>
    </row>
    <row r="237" spans="1:4" x14ac:dyDescent="0.25">
      <c r="A237">
        <v>1817</v>
      </c>
      <c r="B237" t="str">
        <f>"0-8061"</f>
        <v>0-8061</v>
      </c>
      <c r="C237" t="s">
        <v>239</v>
      </c>
      <c r="D237">
        <v>1</v>
      </c>
    </row>
    <row r="238" spans="1:4" x14ac:dyDescent="0.25">
      <c r="A238">
        <v>182</v>
      </c>
      <c r="B238" t="str">
        <f>"1-891278"</f>
        <v>1-891278</v>
      </c>
      <c r="C238" t="s">
        <v>240</v>
      </c>
      <c r="D238">
        <v>1</v>
      </c>
    </row>
    <row r="239" spans="1:4" x14ac:dyDescent="0.25">
      <c r="A239">
        <v>1821</v>
      </c>
      <c r="B239" t="str">
        <f>"2-275"</f>
        <v>2-275</v>
      </c>
      <c r="C239" t="s">
        <v>241</v>
      </c>
      <c r="D239">
        <v>1</v>
      </c>
    </row>
    <row r="240" spans="1:4" x14ac:dyDescent="0.25">
      <c r="A240">
        <v>1826</v>
      </c>
      <c r="B240" t="str">
        <f>"2-7021"</f>
        <v>2-7021</v>
      </c>
      <c r="C240" t="s">
        <v>242</v>
      </c>
      <c r="D240">
        <v>1</v>
      </c>
    </row>
    <row r="241" spans="1:4" x14ac:dyDescent="0.25">
      <c r="A241">
        <v>1827</v>
      </c>
      <c r="B241" t="str">
        <f>"87-02, 87-00, 87-01"</f>
        <v>87-02, 87-00, 87-01</v>
      </c>
      <c r="C241" t="s">
        <v>243</v>
      </c>
      <c r="D241">
        <v>1</v>
      </c>
    </row>
    <row r="242" spans="1:4" x14ac:dyDescent="0.25">
      <c r="A242">
        <v>1829</v>
      </c>
      <c r="B242" t="str">
        <f>"2-7297"</f>
        <v>2-7297</v>
      </c>
      <c r="C242" t="s">
        <v>244</v>
      </c>
      <c r="D242">
        <v>1</v>
      </c>
    </row>
    <row r="243" spans="1:4" x14ac:dyDescent="0.25">
      <c r="A243">
        <v>183</v>
      </c>
      <c r="B243" t="str">
        <f>"3-86057"</f>
        <v>3-86057</v>
      </c>
      <c r="C243" t="s">
        <v>245</v>
      </c>
      <c r="D243">
        <v>1</v>
      </c>
    </row>
    <row r="244" spans="1:4" x14ac:dyDescent="0.25">
      <c r="A244">
        <v>1831</v>
      </c>
      <c r="B244" t="str">
        <f>"965-90646"</f>
        <v>965-90646</v>
      </c>
      <c r="C244" t="s">
        <v>246</v>
      </c>
      <c r="D244">
        <v>1</v>
      </c>
    </row>
    <row r="245" spans="1:4" x14ac:dyDescent="0.25">
      <c r="A245">
        <v>1832</v>
      </c>
      <c r="B245" t="str">
        <f>"3-928898, 3-89639"</f>
        <v>3-928898, 3-89639</v>
      </c>
      <c r="C245" t="s">
        <v>247</v>
      </c>
      <c r="D245">
        <v>1</v>
      </c>
    </row>
    <row r="246" spans="1:4" x14ac:dyDescent="0.25">
      <c r="A246">
        <v>1833</v>
      </c>
      <c r="B246" t="str">
        <f>"3-409"</f>
        <v>3-409</v>
      </c>
      <c r="C246" t="s">
        <v>248</v>
      </c>
      <c r="D246">
        <v>1</v>
      </c>
    </row>
    <row r="247" spans="1:4" x14ac:dyDescent="0.25">
      <c r="A247">
        <v>1835</v>
      </c>
      <c r="B247" t="str">
        <f>"0-904887"</f>
        <v>0-904887</v>
      </c>
      <c r="C247" t="s">
        <v>249</v>
      </c>
      <c r="D247">
        <v>1</v>
      </c>
    </row>
    <row r="248" spans="1:4" x14ac:dyDescent="0.25">
      <c r="A248">
        <v>1838</v>
      </c>
      <c r="B248" t="str">
        <f>"0-8262"</f>
        <v>0-8262</v>
      </c>
      <c r="C248" t="s">
        <v>250</v>
      </c>
      <c r="D248">
        <v>1</v>
      </c>
    </row>
    <row r="249" spans="1:4" x14ac:dyDescent="0.25">
      <c r="A249">
        <v>184</v>
      </c>
      <c r="B249" t="str">
        <f>"82-7393"</f>
        <v>82-7393</v>
      </c>
      <c r="C249" t="s">
        <v>251</v>
      </c>
      <c r="D249">
        <v>1</v>
      </c>
    </row>
    <row r="250" spans="1:4" x14ac:dyDescent="0.25">
      <c r="A250">
        <v>1842</v>
      </c>
      <c r="B250" t="str">
        <f>"2-228"</f>
        <v>2-228</v>
      </c>
      <c r="C250" t="s">
        <v>252</v>
      </c>
      <c r="D250">
        <v>1</v>
      </c>
    </row>
    <row r="251" spans="1:4" x14ac:dyDescent="0.25">
      <c r="A251">
        <v>1846</v>
      </c>
      <c r="B251" t="str">
        <f>"3-8006"</f>
        <v>3-8006</v>
      </c>
      <c r="C251" t="s">
        <v>253</v>
      </c>
      <c r="D251">
        <v>1</v>
      </c>
    </row>
    <row r="252" spans="1:4" x14ac:dyDescent="0.25">
      <c r="A252">
        <v>1855</v>
      </c>
      <c r="B252" t="str">
        <f>"0-8173"</f>
        <v>0-8173</v>
      </c>
      <c r="C252" t="s">
        <v>254</v>
      </c>
      <c r="D252">
        <v>1</v>
      </c>
    </row>
    <row r="253" spans="1:4" x14ac:dyDescent="0.25">
      <c r="A253">
        <v>1859</v>
      </c>
      <c r="B253" t="str">
        <f>"3-7281"</f>
        <v>3-7281</v>
      </c>
      <c r="C253" t="s">
        <v>255</v>
      </c>
      <c r="D253">
        <v>1</v>
      </c>
    </row>
    <row r="254" spans="1:4" x14ac:dyDescent="0.25">
      <c r="A254">
        <v>1862</v>
      </c>
      <c r="B254" t="str">
        <f>"0-918223, 1-904597, 1-899828, 0-907132"</f>
        <v>0-918223, 1-904597, 1-899828, 0-907132</v>
      </c>
      <c r="C254" t="s">
        <v>256</v>
      </c>
      <c r="D254">
        <v>1</v>
      </c>
    </row>
    <row r="255" spans="1:4" x14ac:dyDescent="0.25">
      <c r="A255">
        <v>1867</v>
      </c>
      <c r="B255" t="str">
        <f>"87-980393, 87-89178"</f>
        <v>87-980393, 87-89178</v>
      </c>
      <c r="C255" t="s">
        <v>257</v>
      </c>
      <c r="D255">
        <v>1</v>
      </c>
    </row>
    <row r="256" spans="1:4" x14ac:dyDescent="0.25">
      <c r="A256">
        <v>1869</v>
      </c>
      <c r="B256" t="str">
        <f>"87-7512, 87-632, 87-11, 87-7049, 87-7560, 87-15, 87-614, 87-7077, 87-429, 87-640, 87-595"</f>
        <v>87-7512, 87-632, 87-11, 87-7049, 87-7560, 87-15, 87-614, 87-7077, 87-429, 87-640, 87-595</v>
      </c>
      <c r="C256" t="s">
        <v>258</v>
      </c>
      <c r="D256">
        <v>1</v>
      </c>
    </row>
    <row r="257" spans="1:4" x14ac:dyDescent="0.25">
      <c r="A257">
        <v>187</v>
      </c>
      <c r="B257" t="str">
        <f>"972-772, 972-8288, 972-8047"</f>
        <v>972-772, 972-8288, 972-8047</v>
      </c>
      <c r="C257" t="s">
        <v>259</v>
      </c>
      <c r="D257">
        <v>1</v>
      </c>
    </row>
    <row r="258" spans="1:4" x14ac:dyDescent="0.25">
      <c r="A258">
        <v>1870</v>
      </c>
      <c r="B258" t="str">
        <f>"3-498, 3-8052, 3-499, 3-8286"</f>
        <v>3-498, 3-8052, 3-499, 3-8286</v>
      </c>
      <c r="C258" t="s">
        <v>260</v>
      </c>
      <c r="D258">
        <v>1</v>
      </c>
    </row>
    <row r="259" spans="1:4" x14ac:dyDescent="0.25">
      <c r="A259">
        <v>1874</v>
      </c>
      <c r="B259" t="str">
        <f>"0-85038, 0-7494, 1-85091"</f>
        <v>0-85038, 0-7494, 1-85091</v>
      </c>
      <c r="C259" t="s">
        <v>261</v>
      </c>
      <c r="D259">
        <v>1</v>
      </c>
    </row>
    <row r="260" spans="1:4" x14ac:dyDescent="0.25">
      <c r="A260">
        <v>1875</v>
      </c>
      <c r="B260" t="str">
        <f>"1-86914, 1-86840, 0-86980, 1-874897"</f>
        <v>1-86914, 1-86840, 0-86980, 1-874897</v>
      </c>
      <c r="C260" t="s">
        <v>262</v>
      </c>
      <c r="D260">
        <v>1</v>
      </c>
    </row>
    <row r="261" spans="1:4" x14ac:dyDescent="0.25">
      <c r="A261">
        <v>1877</v>
      </c>
      <c r="B261" t="str">
        <f>"87-88663"</f>
        <v>87-88663</v>
      </c>
      <c r="C261" t="s">
        <v>263</v>
      </c>
      <c r="D261">
        <v>1</v>
      </c>
    </row>
    <row r="262" spans="1:4" x14ac:dyDescent="0.25">
      <c r="A262">
        <v>1881</v>
      </c>
      <c r="B262" t="str">
        <f>"0-935302"</f>
        <v>0-935302</v>
      </c>
      <c r="C262" t="s">
        <v>264</v>
      </c>
      <c r="D262">
        <v>1</v>
      </c>
    </row>
    <row r="263" spans="1:4" x14ac:dyDescent="0.25">
      <c r="A263">
        <v>1887</v>
      </c>
      <c r="B263" t="str">
        <f>"3-8228, 3-8365"</f>
        <v>3-8228, 3-8365</v>
      </c>
      <c r="C263" t="s">
        <v>265</v>
      </c>
      <c r="D263">
        <v>1</v>
      </c>
    </row>
    <row r="264" spans="1:4" x14ac:dyDescent="0.25">
      <c r="A264">
        <v>189</v>
      </c>
      <c r="B264" t="str">
        <f>"2-7080"</f>
        <v>2-7080</v>
      </c>
      <c r="C264" t="s">
        <v>266</v>
      </c>
      <c r="D264">
        <v>1</v>
      </c>
    </row>
    <row r="265" spans="1:4" x14ac:dyDescent="0.25">
      <c r="A265">
        <v>1895</v>
      </c>
      <c r="B265" t="str">
        <f>"2-905372"</f>
        <v>2-905372</v>
      </c>
      <c r="C265" t="s">
        <v>267</v>
      </c>
      <c r="D265">
        <v>1</v>
      </c>
    </row>
    <row r="266" spans="1:4" x14ac:dyDescent="0.25">
      <c r="A266">
        <v>1898</v>
      </c>
      <c r="B266" t="str">
        <f>"965-226"</f>
        <v>965-226</v>
      </c>
      <c r="C266" t="s">
        <v>268</v>
      </c>
      <c r="D266">
        <v>1</v>
      </c>
    </row>
    <row r="267" spans="1:4" x14ac:dyDescent="0.25">
      <c r="A267">
        <v>19</v>
      </c>
      <c r="B267" t="str">
        <f>"1-909492, 1-904982, 1-873132"</f>
        <v>1-909492, 1-904982, 1-873132</v>
      </c>
      <c r="C267" t="s">
        <v>269</v>
      </c>
      <c r="D267">
        <v>1</v>
      </c>
    </row>
    <row r="268" spans="1:4" x14ac:dyDescent="0.25">
      <c r="A268">
        <v>190</v>
      </c>
      <c r="B268" t="str">
        <f>"0-905958, 1-85315, 0-9501555"</f>
        <v>0-905958, 1-85315, 0-9501555</v>
      </c>
      <c r="C268" t="s">
        <v>270</v>
      </c>
      <c r="D268">
        <v>1</v>
      </c>
    </row>
    <row r="269" spans="1:4" x14ac:dyDescent="0.25">
      <c r="A269">
        <v>1905</v>
      </c>
      <c r="B269" t="str">
        <f>"3-7728"</f>
        <v>3-7728</v>
      </c>
      <c r="C269" t="s">
        <v>271</v>
      </c>
      <c r="D269">
        <v>1</v>
      </c>
    </row>
    <row r="270" spans="1:4" x14ac:dyDescent="0.25">
      <c r="A270">
        <v>1906</v>
      </c>
      <c r="B270" t="str">
        <f>"87-578, 87-7500"</f>
        <v>87-578, 87-7500</v>
      </c>
      <c r="C270" t="s">
        <v>272</v>
      </c>
      <c r="D270">
        <v>1</v>
      </c>
    </row>
    <row r="271" spans="1:4" x14ac:dyDescent="0.25">
      <c r="A271">
        <v>1911</v>
      </c>
      <c r="B271" t="str">
        <f>"84-7522"</f>
        <v>84-7522</v>
      </c>
      <c r="C271" t="s">
        <v>273</v>
      </c>
      <c r="D271">
        <v>1</v>
      </c>
    </row>
    <row r="272" spans="1:4" x14ac:dyDescent="0.25">
      <c r="A272">
        <v>1912</v>
      </c>
      <c r="B272" t="str">
        <f>"2-7087"</f>
        <v>2-7087</v>
      </c>
      <c r="C272" t="s">
        <v>274</v>
      </c>
      <c r="D272">
        <v>1</v>
      </c>
    </row>
    <row r="273" spans="1:4" x14ac:dyDescent="0.25">
      <c r="A273">
        <v>1913</v>
      </c>
      <c r="B273" t="str">
        <f>"4-7812, 1-85097, 4-87417"</f>
        <v>4-7812, 1-85097, 4-87417</v>
      </c>
      <c r="C273" t="s">
        <v>275</v>
      </c>
      <c r="D273">
        <v>1</v>
      </c>
    </row>
    <row r="274" spans="1:4" x14ac:dyDescent="0.25">
      <c r="A274">
        <v>1914</v>
      </c>
      <c r="B274" t="str">
        <f>"92-67"</f>
        <v>92-67</v>
      </c>
      <c r="C274" t="s">
        <v>276</v>
      </c>
      <c r="D274">
        <v>1</v>
      </c>
    </row>
    <row r="275" spans="1:4" x14ac:dyDescent="0.25">
      <c r="A275">
        <v>1915</v>
      </c>
      <c r="B275" t="str">
        <f>"87-7917, 82-7917"</f>
        <v>87-7917, 82-7917</v>
      </c>
      <c r="C275" t="s">
        <v>277</v>
      </c>
      <c r="D275">
        <v>1</v>
      </c>
    </row>
    <row r="276" spans="1:4" x14ac:dyDescent="0.25">
      <c r="A276">
        <v>192</v>
      </c>
      <c r="B276" t="str">
        <f>"2-13"</f>
        <v>2-13</v>
      </c>
      <c r="C276" t="s">
        <v>278</v>
      </c>
      <c r="D276">
        <v>2</v>
      </c>
    </row>
    <row r="277" spans="1:4" x14ac:dyDescent="0.25">
      <c r="A277">
        <v>1922</v>
      </c>
      <c r="B277" t="str">
        <f>"88-7061, 88-400"</f>
        <v>88-7061, 88-400</v>
      </c>
      <c r="C277" t="s">
        <v>279</v>
      </c>
      <c r="D277">
        <v>1</v>
      </c>
    </row>
    <row r="278" spans="1:4" x14ac:dyDescent="0.25">
      <c r="A278">
        <v>193</v>
      </c>
      <c r="B278" t="str">
        <f>"3-88763"</f>
        <v>3-88763</v>
      </c>
      <c r="C278" t="s">
        <v>280</v>
      </c>
      <c r="D278">
        <v>1</v>
      </c>
    </row>
    <row r="279" spans="1:4" x14ac:dyDescent="0.25">
      <c r="A279">
        <v>1931</v>
      </c>
      <c r="B279" t="str">
        <f>"0-87480"</f>
        <v>0-87480</v>
      </c>
      <c r="C279" t="s">
        <v>281</v>
      </c>
      <c r="D279">
        <v>1</v>
      </c>
    </row>
    <row r="280" spans="1:4" x14ac:dyDescent="0.25">
      <c r="A280">
        <v>1936</v>
      </c>
      <c r="B280" t="str">
        <f>"3-936283"</f>
        <v>3-936283</v>
      </c>
      <c r="C280" t="s">
        <v>282</v>
      </c>
      <c r="D280">
        <v>1</v>
      </c>
    </row>
    <row r="281" spans="1:4" x14ac:dyDescent="0.25">
      <c r="A281">
        <v>1942</v>
      </c>
      <c r="B281" t="str">
        <f>"2-7018"</f>
        <v>2-7018</v>
      </c>
      <c r="C281" t="s">
        <v>283</v>
      </c>
      <c r="D281">
        <v>1</v>
      </c>
    </row>
    <row r="282" spans="1:4" x14ac:dyDescent="0.25">
      <c r="A282">
        <v>1943</v>
      </c>
      <c r="B282" t="str">
        <f>"88-06, 88-446"</f>
        <v>88-06, 88-446</v>
      </c>
      <c r="C282" t="s">
        <v>284</v>
      </c>
      <c r="D282">
        <v>1</v>
      </c>
    </row>
    <row r="283" spans="1:4" x14ac:dyDescent="0.25">
      <c r="A283">
        <v>195</v>
      </c>
      <c r="B283" t="str">
        <f>"1-84102, 0-905227"</f>
        <v>1-84102, 0-905227</v>
      </c>
      <c r="C283" t="s">
        <v>285</v>
      </c>
      <c r="D283">
        <v>1</v>
      </c>
    </row>
    <row r="284" spans="1:4" x14ac:dyDescent="0.25">
      <c r="A284">
        <v>1954</v>
      </c>
      <c r="B284" t="str">
        <f>"1-876924, 0-7326"</f>
        <v>1-876924, 0-7326</v>
      </c>
      <c r="C284" t="s">
        <v>286</v>
      </c>
      <c r="D284">
        <v>1</v>
      </c>
    </row>
    <row r="285" spans="1:4" x14ac:dyDescent="0.25">
      <c r="A285">
        <v>1955</v>
      </c>
      <c r="B285" t="str">
        <f>"0-7187"</f>
        <v>0-7187</v>
      </c>
      <c r="C285" t="s">
        <v>287</v>
      </c>
      <c r="D285">
        <v>1</v>
      </c>
    </row>
    <row r="286" spans="1:4" x14ac:dyDescent="0.25">
      <c r="A286">
        <v>1958</v>
      </c>
      <c r="B286" t="str">
        <f>"3-615"</f>
        <v>3-615</v>
      </c>
      <c r="C286" t="s">
        <v>288</v>
      </c>
      <c r="D286">
        <v>1</v>
      </c>
    </row>
    <row r="287" spans="1:4" x14ac:dyDescent="0.25">
      <c r="A287">
        <v>1959</v>
      </c>
      <c r="B287" t="str">
        <f>"3-9500492, 3-902086, 3-901232, 3-85161"</f>
        <v>3-9500492, 3-902086, 3-901232, 3-85161</v>
      </c>
      <c r="C287" t="s">
        <v>289</v>
      </c>
      <c r="D287">
        <v>1</v>
      </c>
    </row>
    <row r="288" spans="1:4" x14ac:dyDescent="0.25">
      <c r="A288">
        <v>1966</v>
      </c>
      <c r="B288" t="str">
        <f>"0-902447"</f>
        <v>0-902447</v>
      </c>
      <c r="C288" t="s">
        <v>290</v>
      </c>
      <c r="D288">
        <v>1</v>
      </c>
    </row>
    <row r="289" spans="1:4" x14ac:dyDescent="0.25">
      <c r="A289">
        <v>1968</v>
      </c>
      <c r="B289" t="str">
        <f>"0-89714"</f>
        <v>0-89714</v>
      </c>
      <c r="C289" t="s">
        <v>291</v>
      </c>
      <c r="D289">
        <v>1</v>
      </c>
    </row>
    <row r="290" spans="1:4" x14ac:dyDescent="0.25">
      <c r="A290">
        <v>1969</v>
      </c>
      <c r="B290" t="str">
        <f>"0-87422"</f>
        <v>0-87422</v>
      </c>
      <c r="C290" t="s">
        <v>292</v>
      </c>
      <c r="D290">
        <v>1</v>
      </c>
    </row>
    <row r="291" spans="1:4" x14ac:dyDescent="0.25">
      <c r="A291">
        <v>197</v>
      </c>
      <c r="B291" t="str">
        <f>"0-7148"</f>
        <v>0-7148</v>
      </c>
      <c r="C291" t="s">
        <v>293</v>
      </c>
      <c r="D291">
        <v>1</v>
      </c>
    </row>
    <row r="292" spans="1:4" x14ac:dyDescent="0.25">
      <c r="A292">
        <v>1972</v>
      </c>
      <c r="B292" t="str">
        <f>"2-7132"</f>
        <v>2-7132</v>
      </c>
      <c r="C292" t="s">
        <v>294</v>
      </c>
      <c r="D292">
        <v>1</v>
      </c>
    </row>
    <row r="293" spans="1:4" x14ac:dyDescent="0.25">
      <c r="A293">
        <v>1977</v>
      </c>
      <c r="B293" t="str">
        <f>"0-7131, 0-7122, 0-340, 0-450"</f>
        <v>0-7131, 0-7122, 0-340, 0-450</v>
      </c>
      <c r="C293" t="s">
        <v>295</v>
      </c>
      <c r="D293">
        <v>1</v>
      </c>
    </row>
    <row r="294" spans="1:4" x14ac:dyDescent="0.25">
      <c r="A294">
        <v>1981</v>
      </c>
      <c r="B294" t="str">
        <f>"2-247"</f>
        <v>2-247</v>
      </c>
      <c r="C294" t="s">
        <v>296</v>
      </c>
      <c r="D294">
        <v>1</v>
      </c>
    </row>
    <row r="295" spans="1:4" x14ac:dyDescent="0.25">
      <c r="A295">
        <v>1985</v>
      </c>
      <c r="B295" t="str">
        <f>"965-208"</f>
        <v>965-208</v>
      </c>
      <c r="C295" t="s">
        <v>297</v>
      </c>
      <c r="D295">
        <v>1</v>
      </c>
    </row>
    <row r="296" spans="1:4" x14ac:dyDescent="0.25">
      <c r="A296">
        <v>1986</v>
      </c>
      <c r="B296" t="str">
        <f>"968-12"</f>
        <v>968-12</v>
      </c>
      <c r="C296" t="s">
        <v>298</v>
      </c>
      <c r="D296">
        <v>1</v>
      </c>
    </row>
    <row r="297" spans="1:4" x14ac:dyDescent="0.25">
      <c r="A297">
        <v>199</v>
      </c>
      <c r="B297" t="str">
        <f>"1-873150, 1-84769, 1-84541, 1-85359, 0-905028"</f>
        <v>1-873150, 1-84769, 1-84541, 1-85359, 0-905028</v>
      </c>
      <c r="C297" t="s">
        <v>299</v>
      </c>
      <c r="D297">
        <v>2</v>
      </c>
    </row>
    <row r="298" spans="1:4" x14ac:dyDescent="0.25">
      <c r="A298">
        <v>1991</v>
      </c>
      <c r="B298" t="str">
        <f>"90-5356, 90-8728, 90-8964, 90-8555, 90-485"</f>
        <v>90-5356, 90-8728, 90-8964, 90-8555, 90-485</v>
      </c>
      <c r="C298" t="s">
        <v>300</v>
      </c>
      <c r="D298">
        <v>1</v>
      </c>
    </row>
    <row r="299" spans="1:4" x14ac:dyDescent="0.25">
      <c r="A299">
        <v>1992</v>
      </c>
      <c r="B299" t="str">
        <f>"1-877276, 1-877372, 1-877133, 0-908569"</f>
        <v>1-877276, 1-877372, 1-877133, 0-908569</v>
      </c>
      <c r="C299" t="s">
        <v>301</v>
      </c>
      <c r="D299">
        <v>1</v>
      </c>
    </row>
    <row r="300" spans="1:4" x14ac:dyDescent="0.25">
      <c r="A300">
        <v>1993</v>
      </c>
      <c r="B300" t="str">
        <f>"965-266"</f>
        <v>965-266</v>
      </c>
      <c r="C300" t="s">
        <v>302</v>
      </c>
      <c r="D300">
        <v>1</v>
      </c>
    </row>
    <row r="301" spans="1:4" x14ac:dyDescent="0.25">
      <c r="A301">
        <v>1994</v>
      </c>
      <c r="B301" t="str">
        <f>"3-87548, 3-87118"</f>
        <v>3-87548, 3-87118</v>
      </c>
      <c r="C301" t="s">
        <v>303</v>
      </c>
      <c r="D301">
        <v>1</v>
      </c>
    </row>
    <row r="302" spans="1:4" x14ac:dyDescent="0.25">
      <c r="A302">
        <v>1997</v>
      </c>
      <c r="B302" t="str">
        <f>"1-895198"</f>
        <v>1-895198</v>
      </c>
      <c r="C302" t="s">
        <v>304</v>
      </c>
      <c r="D302">
        <v>1</v>
      </c>
    </row>
    <row r="303" spans="1:4" x14ac:dyDescent="0.25">
      <c r="A303">
        <v>1999</v>
      </c>
      <c r="B303" t="str">
        <f>"0-9622628, 1-931968, 1-884836"</f>
        <v>0-9622628, 1-931968, 1-884836</v>
      </c>
      <c r="C303" t="s">
        <v>305</v>
      </c>
      <c r="D303">
        <v>1</v>
      </c>
    </row>
    <row r="304" spans="1:4" x14ac:dyDescent="0.25">
      <c r="A304">
        <v>2</v>
      </c>
      <c r="B304" t="str">
        <f>"973-27"</f>
        <v>973-27</v>
      </c>
      <c r="C304" t="s">
        <v>306</v>
      </c>
      <c r="D304">
        <v>1</v>
      </c>
    </row>
    <row r="305" spans="1:4" x14ac:dyDescent="0.25">
      <c r="A305">
        <v>20</v>
      </c>
      <c r="B305" t="str">
        <f>"0-936829"</f>
        <v>0-936829</v>
      </c>
      <c r="C305" t="s">
        <v>307</v>
      </c>
      <c r="D305">
        <v>1</v>
      </c>
    </row>
    <row r="306" spans="1:4" x14ac:dyDescent="0.25">
      <c r="A306">
        <v>200</v>
      </c>
      <c r="B306" t="str">
        <f>"1-85728, 0-86861, 0-87830, 0-04, 0-419, 0-7100, 0-415"</f>
        <v>1-85728, 0-86861, 0-87830, 0-04, 0-419, 0-7100, 0-415</v>
      </c>
      <c r="C306" t="s">
        <v>308</v>
      </c>
      <c r="D306">
        <v>2</v>
      </c>
    </row>
    <row r="307" spans="1:4" x14ac:dyDescent="0.25">
      <c r="A307">
        <v>2000</v>
      </c>
      <c r="B307" t="str">
        <f>"87-7551, 87-87273, 87-90096, 87-92023"</f>
        <v>87-7551, 87-87273, 87-90096, 87-92023</v>
      </c>
      <c r="C307" t="s">
        <v>309</v>
      </c>
      <c r="D307">
        <v>1</v>
      </c>
    </row>
    <row r="308" spans="1:4" x14ac:dyDescent="0.25">
      <c r="A308">
        <v>2004</v>
      </c>
      <c r="B308" t="str">
        <f>"0-8214"</f>
        <v>0-8214</v>
      </c>
      <c r="C308" t="s">
        <v>310</v>
      </c>
      <c r="D308">
        <v>1</v>
      </c>
    </row>
    <row r="309" spans="1:4" x14ac:dyDescent="0.25">
      <c r="A309">
        <v>2010</v>
      </c>
      <c r="B309" t="str">
        <f>"0-901212, 0-85698"</f>
        <v>0-901212, 0-85698</v>
      </c>
      <c r="C309" t="s">
        <v>311</v>
      </c>
      <c r="D309">
        <v>1</v>
      </c>
    </row>
    <row r="310" spans="1:4" x14ac:dyDescent="0.25">
      <c r="A310">
        <v>2013</v>
      </c>
      <c r="B310" t="str">
        <f>"3-88375, 3-86560"</f>
        <v>3-88375, 3-86560</v>
      </c>
      <c r="C310" t="s">
        <v>312</v>
      </c>
      <c r="D310">
        <v>1</v>
      </c>
    </row>
    <row r="311" spans="1:4" x14ac:dyDescent="0.25">
      <c r="A311">
        <v>2015</v>
      </c>
      <c r="B311" t="str">
        <f>"1-4144, 1-57302, 1-4205, 0-7876, 1-878623, 1-59414, 0-13, 1-59415, 0-8103, 1-59413, 0-936474, 1-59722, 1-4328"</f>
        <v>1-4144, 1-57302, 1-4205, 0-7876, 1-878623, 1-59414, 0-13, 1-59415, 0-8103, 1-59413, 0-936474, 1-59722, 1-4328</v>
      </c>
      <c r="C311" t="s">
        <v>313</v>
      </c>
      <c r="D311">
        <v>1</v>
      </c>
    </row>
    <row r="312" spans="1:4" x14ac:dyDescent="0.25">
      <c r="A312">
        <v>2018</v>
      </c>
      <c r="B312" t="str">
        <f>"88-450, 88-452, 88-451"</f>
        <v>88-450, 88-452, 88-451</v>
      </c>
      <c r="C312" t="s">
        <v>314</v>
      </c>
      <c r="D312">
        <v>1</v>
      </c>
    </row>
    <row r="313" spans="1:4" x14ac:dyDescent="0.25">
      <c r="A313">
        <v>2021</v>
      </c>
      <c r="B313" t="str">
        <f>"0-87071"</f>
        <v>0-87071</v>
      </c>
      <c r="C313" t="s">
        <v>315</v>
      </c>
      <c r="D313">
        <v>1</v>
      </c>
    </row>
    <row r="314" spans="1:4" x14ac:dyDescent="0.25">
      <c r="A314">
        <v>2023</v>
      </c>
      <c r="B314" t="str">
        <f>"2-84050"</f>
        <v>2-84050</v>
      </c>
      <c r="C314" t="s">
        <v>316</v>
      </c>
      <c r="D314">
        <v>1</v>
      </c>
    </row>
    <row r="315" spans="1:4" x14ac:dyDescent="0.25">
      <c r="A315">
        <v>2024</v>
      </c>
      <c r="B315" t="str">
        <f>"3-927085, 3-89534"</f>
        <v>3-927085, 3-89534</v>
      </c>
      <c r="C315" t="s">
        <v>317</v>
      </c>
      <c r="D315">
        <v>1</v>
      </c>
    </row>
    <row r="316" spans="1:4" x14ac:dyDescent="0.25">
      <c r="A316">
        <v>2025</v>
      </c>
      <c r="B316" t="str">
        <f>"3-17"</f>
        <v>3-17</v>
      </c>
      <c r="C316" t="s">
        <v>318</v>
      </c>
      <c r="D316">
        <v>1</v>
      </c>
    </row>
    <row r="317" spans="1:4" x14ac:dyDescent="0.25">
      <c r="A317">
        <v>2028</v>
      </c>
      <c r="B317" t="str">
        <f>"981-3055, 981-3035, 9971-988, 981-230, 981-3016, 9971-902"</f>
        <v>981-3055, 981-3035, 9971-988, 981-230, 981-3016, 9971-902</v>
      </c>
      <c r="C317" t="s">
        <v>319</v>
      </c>
      <c r="D317">
        <v>1</v>
      </c>
    </row>
    <row r="318" spans="1:4" x14ac:dyDescent="0.25">
      <c r="A318">
        <v>203</v>
      </c>
      <c r="B318" t="str">
        <f>"0-300"</f>
        <v>0-300</v>
      </c>
      <c r="C318" t="s">
        <v>320</v>
      </c>
      <c r="D318">
        <v>2</v>
      </c>
    </row>
    <row r="319" spans="1:4" x14ac:dyDescent="0.25">
      <c r="A319">
        <v>2031</v>
      </c>
      <c r="B319" t="str">
        <f>"965-406"</f>
        <v>965-406</v>
      </c>
      <c r="C319" t="s">
        <v>321</v>
      </c>
      <c r="D319">
        <v>1</v>
      </c>
    </row>
    <row r="320" spans="1:4" x14ac:dyDescent="0.25">
      <c r="A320">
        <v>2032</v>
      </c>
      <c r="B320" t="str">
        <f>"0-450, 0-7122, 0-340, 0-7131"</f>
        <v>0-450, 0-7122, 0-340, 0-7131</v>
      </c>
      <c r="C320" t="s">
        <v>322</v>
      </c>
      <c r="D320">
        <v>1</v>
      </c>
    </row>
    <row r="321" spans="1:4" x14ac:dyDescent="0.25">
      <c r="A321">
        <v>2035</v>
      </c>
      <c r="B321" t="str">
        <f>"0-582, 1-4058, 1-4082"</f>
        <v>0-582, 1-4058, 1-4082</v>
      </c>
      <c r="C321" t="s">
        <v>323</v>
      </c>
      <c r="D321">
        <v>1</v>
      </c>
    </row>
    <row r="322" spans="1:4" x14ac:dyDescent="0.25">
      <c r="A322">
        <v>2039</v>
      </c>
      <c r="B322" t="str">
        <f>"1-86189, 0-948462"</f>
        <v>1-86189, 0-948462</v>
      </c>
      <c r="C322" t="s">
        <v>324</v>
      </c>
      <c r="D322">
        <v>1</v>
      </c>
    </row>
    <row r="323" spans="1:4" x14ac:dyDescent="0.25">
      <c r="A323">
        <v>204</v>
      </c>
      <c r="B323" t="str">
        <f>"3-935686"</f>
        <v>3-935686</v>
      </c>
      <c r="C323" t="s">
        <v>325</v>
      </c>
      <c r="D323">
        <v>1</v>
      </c>
    </row>
    <row r="324" spans="1:4" x14ac:dyDescent="0.25">
      <c r="A324">
        <v>2041</v>
      </c>
      <c r="B324" t="str">
        <f>"88-07"</f>
        <v>88-07</v>
      </c>
      <c r="C324" t="s">
        <v>326</v>
      </c>
      <c r="D324">
        <v>1</v>
      </c>
    </row>
    <row r="325" spans="1:4" x14ac:dyDescent="0.25">
      <c r="A325">
        <v>2042</v>
      </c>
      <c r="B325" t="str">
        <f>"0-8101"</f>
        <v>0-8101</v>
      </c>
      <c r="C325" t="s">
        <v>327</v>
      </c>
      <c r="D325">
        <v>1</v>
      </c>
    </row>
    <row r="326" spans="1:4" x14ac:dyDescent="0.25">
      <c r="A326">
        <v>2045</v>
      </c>
      <c r="B326" t="str">
        <f>"2-35159, 2-912738"</f>
        <v>2-35159, 2-912738</v>
      </c>
      <c r="C326" t="s">
        <v>328</v>
      </c>
      <c r="D326">
        <v>1</v>
      </c>
    </row>
    <row r="327" spans="1:4" x14ac:dyDescent="0.25">
      <c r="A327">
        <v>2047</v>
      </c>
      <c r="B327" t="str">
        <f>"1-920942, 0-9751229, 1-925021, 1-922144, 1-921536, 1-921666, 1-925022, 1-921862, 1-76046, 1-921313"</f>
        <v>1-920942, 0-9751229, 1-925021, 1-922144, 1-921536, 1-921666, 1-925022, 1-921862, 1-76046, 1-921313</v>
      </c>
      <c r="C327" t="s">
        <v>329</v>
      </c>
      <c r="D327">
        <v>1</v>
      </c>
    </row>
    <row r="328" spans="1:4" x14ac:dyDescent="0.25">
      <c r="A328">
        <v>2052</v>
      </c>
      <c r="B328" t="str">
        <f>"2-7011"</f>
        <v>2-7011</v>
      </c>
      <c r="C328" t="s">
        <v>330</v>
      </c>
      <c r="D328">
        <v>1</v>
      </c>
    </row>
    <row r="329" spans="1:4" x14ac:dyDescent="0.25">
      <c r="A329">
        <v>2053</v>
      </c>
      <c r="B329" t="str">
        <f>"4-13, 0-86008"</f>
        <v>4-13, 0-86008</v>
      </c>
      <c r="C329" t="s">
        <v>331</v>
      </c>
      <c r="D329">
        <v>1</v>
      </c>
    </row>
    <row r="330" spans="1:4" x14ac:dyDescent="0.25">
      <c r="A330">
        <v>2055</v>
      </c>
      <c r="B330" t="str">
        <f>"1-59460, 0-89089"</f>
        <v>1-59460, 0-89089</v>
      </c>
      <c r="C330" t="s">
        <v>332</v>
      </c>
      <c r="D330">
        <v>1</v>
      </c>
    </row>
    <row r="331" spans="1:4" x14ac:dyDescent="0.25">
      <c r="A331">
        <v>2056</v>
      </c>
      <c r="B331" t="str">
        <f>"1-84779, 0-7190"</f>
        <v>1-84779, 0-7190</v>
      </c>
      <c r="C331" t="s">
        <v>333</v>
      </c>
      <c r="D331">
        <v>2</v>
      </c>
    </row>
    <row r="332" spans="1:4" x14ac:dyDescent="0.25">
      <c r="A332">
        <v>2057</v>
      </c>
      <c r="B332" t="str">
        <f>"87-7694, 87-91114, 87-87062"</f>
        <v>87-7694, 87-91114, 87-87062</v>
      </c>
      <c r="C332" t="s">
        <v>334</v>
      </c>
      <c r="D332">
        <v>1</v>
      </c>
    </row>
    <row r="333" spans="1:4" x14ac:dyDescent="0.25">
      <c r="A333">
        <v>2059</v>
      </c>
      <c r="B333" t="str">
        <f>"3-937241, 3-922641"</f>
        <v>3-937241, 3-922641</v>
      </c>
      <c r="C333" t="s">
        <v>335</v>
      </c>
      <c r="D333">
        <v>1</v>
      </c>
    </row>
    <row r="334" spans="1:4" x14ac:dyDescent="0.25">
      <c r="A334">
        <v>206</v>
      </c>
      <c r="B334" t="str">
        <f>"0-944473"</f>
        <v>0-944473</v>
      </c>
      <c r="C334" t="s">
        <v>336</v>
      </c>
      <c r="D334">
        <v>1</v>
      </c>
    </row>
    <row r="335" spans="1:4" x14ac:dyDescent="0.25">
      <c r="A335">
        <v>2065</v>
      </c>
      <c r="B335" t="str">
        <f>"0-7978, 92-9173"</f>
        <v>0-7978, 92-9173</v>
      </c>
      <c r="C335" t="s">
        <v>337</v>
      </c>
      <c r="D335">
        <v>1</v>
      </c>
    </row>
    <row r="336" spans="1:4" x14ac:dyDescent="0.25">
      <c r="A336">
        <v>2072</v>
      </c>
      <c r="B336" t="str">
        <f>"3-7861, 3-496, 3-87157"</f>
        <v>3-7861, 3-496, 3-87157</v>
      </c>
      <c r="C336" t="s">
        <v>338</v>
      </c>
      <c r="D336">
        <v>1</v>
      </c>
    </row>
    <row r="337" spans="1:4" x14ac:dyDescent="0.25">
      <c r="A337">
        <v>2075</v>
      </c>
      <c r="B337" t="str">
        <f>"2-225, 2-294"</f>
        <v>2-225, 2-294</v>
      </c>
      <c r="C337" t="s">
        <v>339</v>
      </c>
      <c r="D337">
        <v>1</v>
      </c>
    </row>
    <row r="338" spans="1:4" x14ac:dyDescent="0.25">
      <c r="A338">
        <v>2077</v>
      </c>
      <c r="B338" t="str">
        <f>"1-812767"</f>
        <v>1-812767</v>
      </c>
      <c r="C338" t="s">
        <v>340</v>
      </c>
      <c r="D338">
        <v>1</v>
      </c>
    </row>
    <row r="339" spans="1:4" x14ac:dyDescent="0.25">
      <c r="A339">
        <v>208</v>
      </c>
      <c r="B339" t="str">
        <f>"0-9502734"</f>
        <v>0-9502734</v>
      </c>
      <c r="C339" t="s">
        <v>341</v>
      </c>
      <c r="D339">
        <v>1</v>
      </c>
    </row>
    <row r="340" spans="1:4" x14ac:dyDescent="0.25">
      <c r="A340">
        <v>2082</v>
      </c>
      <c r="B340" t="str">
        <f>"3-7940, 3-11, 3-484, 3-898, 3-597"</f>
        <v>3-7940, 3-11, 3-484, 3-898, 3-597</v>
      </c>
      <c r="C340" t="s">
        <v>342</v>
      </c>
      <c r="D340">
        <v>1</v>
      </c>
    </row>
    <row r="341" spans="1:4" x14ac:dyDescent="0.25">
      <c r="A341">
        <v>2089</v>
      </c>
      <c r="B341" t="str">
        <f>"951-98029, 951-9347, 951-656, 951-8917, 952-99146"</f>
        <v>951-98029, 951-9347, 951-656, 951-8917, 952-99146</v>
      </c>
      <c r="C341" t="s">
        <v>343</v>
      </c>
      <c r="D341">
        <v>1</v>
      </c>
    </row>
    <row r="342" spans="1:4" x14ac:dyDescent="0.25">
      <c r="A342">
        <v>2090</v>
      </c>
      <c r="B342" t="str">
        <f>"2-7053"</f>
        <v>2-7053</v>
      </c>
      <c r="C342" t="s">
        <v>344</v>
      </c>
      <c r="D342">
        <v>1</v>
      </c>
    </row>
    <row r="343" spans="1:4" x14ac:dyDescent="0.25">
      <c r="A343">
        <v>2091</v>
      </c>
      <c r="B343" t="str">
        <f>"1-86940"</f>
        <v>1-86940</v>
      </c>
      <c r="C343" t="s">
        <v>345</v>
      </c>
      <c r="D343">
        <v>1</v>
      </c>
    </row>
    <row r="344" spans="1:4" x14ac:dyDescent="0.25">
      <c r="A344">
        <v>2093</v>
      </c>
      <c r="B344" t="str">
        <f>"0-86236"</f>
        <v>0-86236</v>
      </c>
      <c r="C344" t="s">
        <v>346</v>
      </c>
      <c r="D344">
        <v>1</v>
      </c>
    </row>
    <row r="345" spans="1:4" x14ac:dyDescent="0.25">
      <c r="A345">
        <v>2099</v>
      </c>
      <c r="B345" t="str">
        <f>"0-8093"</f>
        <v>0-8093</v>
      </c>
      <c r="C345" t="s">
        <v>347</v>
      </c>
      <c r="D345">
        <v>1</v>
      </c>
    </row>
    <row r="346" spans="1:4" x14ac:dyDescent="0.25">
      <c r="A346">
        <v>21</v>
      </c>
      <c r="B346" t="str">
        <f>"1-4331, 0-8204"</f>
        <v>1-4331, 0-8204</v>
      </c>
      <c r="C346" t="s">
        <v>348</v>
      </c>
      <c r="D346">
        <v>1</v>
      </c>
    </row>
    <row r="347" spans="1:4" x14ac:dyDescent="0.25">
      <c r="A347">
        <v>210</v>
      </c>
      <c r="B347" t="str">
        <f>"0-8039, 1-57517, 0-7619, 1-4129, 1-879179"</f>
        <v>0-8039, 1-57517, 0-7619, 1-4129, 1-879179</v>
      </c>
      <c r="C347" t="s">
        <v>349</v>
      </c>
      <c r="D347">
        <v>1</v>
      </c>
    </row>
    <row r="348" spans="1:4" x14ac:dyDescent="0.25">
      <c r="A348">
        <v>2100</v>
      </c>
      <c r="B348" t="str">
        <f>"0-8131, 0-912839, 0-916968"</f>
        <v>0-8131, 0-912839, 0-916968</v>
      </c>
      <c r="C348" t="s">
        <v>350</v>
      </c>
      <c r="D348">
        <v>1</v>
      </c>
    </row>
    <row r="349" spans="1:4" x14ac:dyDescent="0.25">
      <c r="A349">
        <v>2102</v>
      </c>
      <c r="B349" t="str">
        <f>"1-869857, 1-905569"</f>
        <v>1-869857, 1-905569</v>
      </c>
      <c r="C349" t="s">
        <v>351</v>
      </c>
      <c r="D349">
        <v>1</v>
      </c>
    </row>
    <row r="350" spans="1:4" x14ac:dyDescent="0.25">
      <c r="A350">
        <v>2103</v>
      </c>
      <c r="B350" t="str">
        <f>"0-86356"</f>
        <v>0-86356</v>
      </c>
      <c r="C350" t="s">
        <v>352</v>
      </c>
      <c r="D350">
        <v>1</v>
      </c>
    </row>
    <row r="351" spans="1:4" x14ac:dyDescent="0.25">
      <c r="A351">
        <v>2106</v>
      </c>
      <c r="B351" t="str">
        <f>"92-4"</f>
        <v>92-4</v>
      </c>
      <c r="C351" t="s">
        <v>353</v>
      </c>
      <c r="D351">
        <v>1</v>
      </c>
    </row>
    <row r="352" spans="1:4" x14ac:dyDescent="0.25">
      <c r="A352">
        <v>2110</v>
      </c>
      <c r="B352" t="str">
        <f>"88-15"</f>
        <v>88-15</v>
      </c>
      <c r="C352" t="s">
        <v>354</v>
      </c>
      <c r="D352">
        <v>1</v>
      </c>
    </row>
    <row r="353" spans="1:4" x14ac:dyDescent="0.25">
      <c r="A353">
        <v>2111</v>
      </c>
      <c r="B353" t="str">
        <f>"0-938626, 1-55728"</f>
        <v>0-938626, 1-55728</v>
      </c>
      <c r="C353" t="s">
        <v>355</v>
      </c>
      <c r="D353">
        <v>1</v>
      </c>
    </row>
    <row r="354" spans="1:4" x14ac:dyDescent="0.25">
      <c r="A354">
        <v>2112</v>
      </c>
      <c r="B354" t="str">
        <f>"91-973713, 91-85411"</f>
        <v>91-973713, 91-85411</v>
      </c>
      <c r="C354" t="s">
        <v>356</v>
      </c>
      <c r="D354">
        <v>1</v>
      </c>
    </row>
    <row r="355" spans="1:4" x14ac:dyDescent="0.25">
      <c r="A355">
        <v>2116</v>
      </c>
      <c r="B355" t="str">
        <f>"0-86473"</f>
        <v>0-86473</v>
      </c>
      <c r="C355" t="s">
        <v>357</v>
      </c>
      <c r="D355">
        <v>1</v>
      </c>
    </row>
    <row r="356" spans="1:4" x14ac:dyDescent="0.25">
      <c r="A356">
        <v>2119</v>
      </c>
      <c r="B356" t="str">
        <f>"1-921401, 0-85564, 0-86422, 1-875560, 1-876268, 0-904751, 0-9802964, 1-920694, 0-9802965"</f>
        <v>1-921401, 0-85564, 0-86422, 1-875560, 1-876268, 0-904751, 0-9802964, 1-920694, 0-9802965</v>
      </c>
      <c r="C356" t="s">
        <v>358</v>
      </c>
      <c r="D356">
        <v>1</v>
      </c>
    </row>
    <row r="357" spans="1:4" x14ac:dyDescent="0.25">
      <c r="A357">
        <v>212</v>
      </c>
      <c r="B357" t="str">
        <f>"87-7378"</f>
        <v>87-7378</v>
      </c>
      <c r="C357" t="s">
        <v>359</v>
      </c>
      <c r="D357">
        <v>1</v>
      </c>
    </row>
    <row r="358" spans="1:4" x14ac:dyDescent="0.25">
      <c r="A358">
        <v>2125</v>
      </c>
      <c r="B358" t="str">
        <f>"0-9631591, 0-547, 0-618, 0-89460, 1-881527, 0-669, 1-57630, 0-87466, 0-395, 0-89919, 0-89289"</f>
        <v>0-9631591, 0-547, 0-618, 0-89460, 1-881527, 0-669, 1-57630, 0-87466, 0-395, 0-89919, 0-89289</v>
      </c>
      <c r="C358" t="s">
        <v>360</v>
      </c>
      <c r="D358">
        <v>1</v>
      </c>
    </row>
    <row r="359" spans="1:4" x14ac:dyDescent="0.25">
      <c r="A359">
        <v>2129</v>
      </c>
      <c r="B359" t="str">
        <f>"83-89687, 83-910387, 83-906627, 83-902146, 83-917926"</f>
        <v>83-89687, 83-910387, 83-906627, 83-902146, 83-917926</v>
      </c>
      <c r="C359" t="s">
        <v>361</v>
      </c>
      <c r="D359">
        <v>1</v>
      </c>
    </row>
    <row r="360" spans="1:4" x14ac:dyDescent="0.25">
      <c r="A360">
        <v>213</v>
      </c>
      <c r="B360" t="str">
        <f>"0-8223"</f>
        <v>0-8223</v>
      </c>
      <c r="C360" t="s">
        <v>362</v>
      </c>
      <c r="D360">
        <v>2</v>
      </c>
    </row>
    <row r="361" spans="1:4" x14ac:dyDescent="0.25">
      <c r="A361">
        <v>2132</v>
      </c>
      <c r="B361" t="str">
        <f>"1-55553, 0-930350"</f>
        <v>1-55553, 0-930350</v>
      </c>
      <c r="C361" t="s">
        <v>363</v>
      </c>
      <c r="D361">
        <v>1</v>
      </c>
    </row>
    <row r="362" spans="1:4" x14ac:dyDescent="0.25">
      <c r="A362">
        <v>2133</v>
      </c>
      <c r="B362" t="str">
        <f>"0-8147"</f>
        <v>0-8147</v>
      </c>
      <c r="C362" t="s">
        <v>364</v>
      </c>
      <c r="D362">
        <v>1</v>
      </c>
    </row>
    <row r="363" spans="1:4" x14ac:dyDescent="0.25">
      <c r="A363">
        <v>2134</v>
      </c>
      <c r="B363" t="str">
        <f>"3-89971"</f>
        <v>3-89971</v>
      </c>
      <c r="C363" t="s">
        <v>365</v>
      </c>
      <c r="D363">
        <v>1</v>
      </c>
    </row>
    <row r="364" spans="1:4" x14ac:dyDescent="0.25">
      <c r="A364">
        <v>2135</v>
      </c>
      <c r="B364" t="str">
        <f>"2-271"</f>
        <v>2-271</v>
      </c>
      <c r="C364" t="s">
        <v>366</v>
      </c>
      <c r="D364">
        <v>1</v>
      </c>
    </row>
    <row r="365" spans="1:4" x14ac:dyDescent="0.25">
      <c r="A365">
        <v>2136</v>
      </c>
      <c r="B365" t="str">
        <f>"1-57473"</f>
        <v>1-57473</v>
      </c>
      <c r="C365" t="s">
        <v>367</v>
      </c>
      <c r="D365">
        <v>1</v>
      </c>
    </row>
    <row r="366" spans="1:4" x14ac:dyDescent="0.25">
      <c r="A366">
        <v>214</v>
      </c>
      <c r="B366" t="str">
        <f>"3-593"</f>
        <v>3-593</v>
      </c>
      <c r="C366" t="s">
        <v>368</v>
      </c>
      <c r="D366">
        <v>1</v>
      </c>
    </row>
    <row r="367" spans="1:4" x14ac:dyDescent="0.25">
      <c r="A367">
        <v>2141</v>
      </c>
      <c r="B367" t="str">
        <f>"1-59213, 1-56639, 0-87722"</f>
        <v>1-59213, 1-56639, 0-87722</v>
      </c>
      <c r="C367" t="s">
        <v>369</v>
      </c>
      <c r="D367">
        <v>1</v>
      </c>
    </row>
    <row r="368" spans="1:4" x14ac:dyDescent="0.25">
      <c r="A368">
        <v>2142</v>
      </c>
      <c r="B368" t="str">
        <f>"2-84516, 2-87741"</f>
        <v>2-84516, 2-87741</v>
      </c>
      <c r="C368" t="s">
        <v>370</v>
      </c>
      <c r="D368">
        <v>1</v>
      </c>
    </row>
    <row r="369" spans="1:4" x14ac:dyDescent="0.25">
      <c r="A369">
        <v>2143</v>
      </c>
      <c r="B369" t="str">
        <f>"2-7246"</f>
        <v>2-7246</v>
      </c>
      <c r="C369" t="s">
        <v>371</v>
      </c>
      <c r="D369">
        <v>1</v>
      </c>
    </row>
    <row r="370" spans="1:4" x14ac:dyDescent="0.25">
      <c r="A370">
        <v>2144</v>
      </c>
      <c r="B370" t="str">
        <f>"1-55664, 1-56375, 0-7506, 0-8151, 0-88416, 1-56815, 0-323, 0-7234, 0-941158"</f>
        <v>1-55664, 1-56375, 0-7506, 0-8151, 0-88416, 1-56815, 0-323, 0-7234, 0-941158</v>
      </c>
      <c r="C370" t="s">
        <v>372</v>
      </c>
      <c r="D370">
        <v>1</v>
      </c>
    </row>
    <row r="371" spans="1:4" x14ac:dyDescent="0.25">
      <c r="A371">
        <v>2145</v>
      </c>
      <c r="B371" t="str">
        <f>"2-89053, 87-91668, 87-984491, 83-917043, 5-87748, 973-85859, 973-34, 954-8397, 0-88532"</f>
        <v>2-89053, 87-91668, 87-984491, 83-917043, 5-87748, 973-85859, 973-34, 954-8397, 0-88532</v>
      </c>
      <c r="C371" t="s">
        <v>373</v>
      </c>
      <c r="D371">
        <v>1</v>
      </c>
    </row>
    <row r="372" spans="1:4" x14ac:dyDescent="0.25">
      <c r="A372">
        <v>215</v>
      </c>
      <c r="B372" t="str">
        <f>"4-563"</f>
        <v>4-563</v>
      </c>
      <c r="C372" t="s">
        <v>374</v>
      </c>
      <c r="D372">
        <v>1</v>
      </c>
    </row>
    <row r="373" spans="1:4" x14ac:dyDescent="0.25">
      <c r="A373">
        <v>2150</v>
      </c>
      <c r="B373" t="str">
        <f>"979-96657"</f>
        <v>979-96657</v>
      </c>
      <c r="C373" t="s">
        <v>375</v>
      </c>
      <c r="D373">
        <v>1</v>
      </c>
    </row>
    <row r="374" spans="1:4" x14ac:dyDescent="0.25">
      <c r="A374">
        <v>2152</v>
      </c>
      <c r="B374" t="str">
        <f>"0-7914, 0-88706, 1-4384, 0-87395"</f>
        <v>0-7914, 0-88706, 1-4384, 0-87395</v>
      </c>
      <c r="C374" t="s">
        <v>376</v>
      </c>
      <c r="D374">
        <v>1</v>
      </c>
    </row>
    <row r="375" spans="1:4" x14ac:dyDescent="0.25">
      <c r="A375">
        <v>2153</v>
      </c>
      <c r="B375" t="str">
        <f>"3-7639"</f>
        <v>3-7639</v>
      </c>
      <c r="C375" t="s">
        <v>377</v>
      </c>
      <c r="D375">
        <v>1</v>
      </c>
    </row>
    <row r="376" spans="1:4" x14ac:dyDescent="0.25">
      <c r="A376">
        <v>2159</v>
      </c>
      <c r="B376" t="str">
        <f>"0-904152"</f>
        <v>0-904152</v>
      </c>
      <c r="C376" t="s">
        <v>378</v>
      </c>
      <c r="D376">
        <v>1</v>
      </c>
    </row>
    <row r="377" spans="1:4" x14ac:dyDescent="0.25">
      <c r="A377">
        <v>216</v>
      </c>
      <c r="B377" t="str">
        <f>"0-8142"</f>
        <v>0-8142</v>
      </c>
      <c r="C377" t="s">
        <v>379</v>
      </c>
      <c r="D377">
        <v>1</v>
      </c>
    </row>
    <row r="378" spans="1:4" x14ac:dyDescent="0.25">
      <c r="A378">
        <v>2161</v>
      </c>
      <c r="B378" t="str">
        <f>"3-920153, 3-89500, 3-88226"</f>
        <v>3-920153, 3-89500, 3-88226</v>
      </c>
      <c r="C378" t="s">
        <v>380</v>
      </c>
      <c r="D378">
        <v>1</v>
      </c>
    </row>
    <row r="379" spans="1:4" x14ac:dyDescent="0.25">
      <c r="A379">
        <v>2162</v>
      </c>
      <c r="B379" t="str">
        <f>"84-9742, 84-7030"</f>
        <v>84-9742, 84-7030</v>
      </c>
      <c r="C379" t="s">
        <v>381</v>
      </c>
      <c r="D379">
        <v>1</v>
      </c>
    </row>
    <row r="380" spans="1:4" x14ac:dyDescent="0.25">
      <c r="A380">
        <v>217</v>
      </c>
      <c r="B380" t="str">
        <f>"0-7727"</f>
        <v>0-7727</v>
      </c>
      <c r="C380" t="s">
        <v>382</v>
      </c>
      <c r="D380">
        <v>1</v>
      </c>
    </row>
    <row r="381" spans="1:4" x14ac:dyDescent="0.25">
      <c r="A381">
        <v>2171</v>
      </c>
      <c r="B381" t="str">
        <f>"0-89874, 1-57524, 0-89464, 0-88275"</f>
        <v>0-89874, 1-57524, 0-89464, 0-88275</v>
      </c>
      <c r="C381" t="s">
        <v>383</v>
      </c>
      <c r="D381">
        <v>1</v>
      </c>
    </row>
    <row r="382" spans="1:4" x14ac:dyDescent="0.25">
      <c r="A382">
        <v>2175</v>
      </c>
      <c r="B382" t="str">
        <f>"0-87727"</f>
        <v>0-87727</v>
      </c>
      <c r="C382" t="s">
        <v>384</v>
      </c>
      <c r="D382">
        <v>1</v>
      </c>
    </row>
    <row r="383" spans="1:4" x14ac:dyDescent="0.25">
      <c r="A383">
        <v>2177</v>
      </c>
      <c r="B383" t="str">
        <f>"87-7695, 87-91393"</f>
        <v>87-7695, 87-91393</v>
      </c>
      <c r="C383" t="s">
        <v>385</v>
      </c>
      <c r="D383">
        <v>1</v>
      </c>
    </row>
    <row r="384" spans="1:4" x14ac:dyDescent="0.25">
      <c r="A384">
        <v>2178</v>
      </c>
      <c r="B384" t="str">
        <f>"0-946671"</f>
        <v>0-946671</v>
      </c>
      <c r="C384" t="s">
        <v>386</v>
      </c>
      <c r="D384">
        <v>1</v>
      </c>
    </row>
    <row r="385" spans="1:4" x14ac:dyDescent="0.25">
      <c r="A385">
        <v>218</v>
      </c>
      <c r="B385" t="str">
        <f>"1-906510, 1-905237, 1-84876, 1-905886, 1-904744, 1-899293, 1-906221"</f>
        <v>1-906510, 1-905237, 1-84876, 1-905886, 1-904744, 1-899293, 1-906221</v>
      </c>
      <c r="C385" t="s">
        <v>387</v>
      </c>
      <c r="D385">
        <v>1</v>
      </c>
    </row>
    <row r="386" spans="1:4" x14ac:dyDescent="0.25">
      <c r="A386">
        <v>2186</v>
      </c>
      <c r="B386" t="str">
        <f>"3-89684"</f>
        <v>3-89684</v>
      </c>
      <c r="C386" t="s">
        <v>388</v>
      </c>
      <c r="D386">
        <v>1</v>
      </c>
    </row>
    <row r="387" spans="1:4" x14ac:dyDescent="0.25">
      <c r="A387">
        <v>2187</v>
      </c>
      <c r="B387" t="str">
        <f>"3-86619, 3-924346, 3-87988"</f>
        <v>3-86619, 3-924346, 3-87988</v>
      </c>
      <c r="C387" t="s">
        <v>389</v>
      </c>
      <c r="D387">
        <v>1</v>
      </c>
    </row>
    <row r="388" spans="1:4" x14ac:dyDescent="0.25">
      <c r="A388">
        <v>2189</v>
      </c>
      <c r="B388" t="str">
        <f>"950-23"</f>
        <v>950-23</v>
      </c>
      <c r="C388" t="s">
        <v>390</v>
      </c>
      <c r="D388">
        <v>1</v>
      </c>
    </row>
    <row r="389" spans="1:4" x14ac:dyDescent="0.25">
      <c r="A389">
        <v>2190</v>
      </c>
      <c r="B389" t="str">
        <f>"958-695"</f>
        <v>958-695</v>
      </c>
      <c r="C389" t="s">
        <v>391</v>
      </c>
      <c r="D389">
        <v>1</v>
      </c>
    </row>
    <row r="390" spans="1:4" x14ac:dyDescent="0.25">
      <c r="A390">
        <v>2194</v>
      </c>
      <c r="B390" t="str">
        <f>"3-320"</f>
        <v>3-320</v>
      </c>
      <c r="C390" t="s">
        <v>392</v>
      </c>
      <c r="D390">
        <v>1</v>
      </c>
    </row>
    <row r="391" spans="1:4" x14ac:dyDescent="0.25">
      <c r="A391">
        <v>2196</v>
      </c>
      <c r="B391" t="str">
        <f>"82-02"</f>
        <v>82-02</v>
      </c>
      <c r="C391" t="s">
        <v>393</v>
      </c>
      <c r="D391">
        <v>1</v>
      </c>
    </row>
    <row r="392" spans="1:4" x14ac:dyDescent="0.25">
      <c r="A392">
        <v>2197</v>
      </c>
      <c r="B392" t="str">
        <f>"88-901085"</f>
        <v>88-901085</v>
      </c>
      <c r="C392" t="s">
        <v>394</v>
      </c>
      <c r="D392">
        <v>1</v>
      </c>
    </row>
    <row r="393" spans="1:4" x14ac:dyDescent="0.25">
      <c r="A393">
        <v>2198</v>
      </c>
      <c r="B393" t="str">
        <f>"0-8070"</f>
        <v>0-8070</v>
      </c>
      <c r="C393" t="s">
        <v>395</v>
      </c>
      <c r="D393">
        <v>1</v>
      </c>
    </row>
    <row r="394" spans="1:4" x14ac:dyDescent="0.25">
      <c r="A394">
        <v>22</v>
      </c>
      <c r="B394" t="str">
        <f>"1-878271, 1-56898, 0-910413, 1-885232, 0-9636372"</f>
        <v>1-878271, 1-56898, 0-910413, 1-885232, 0-9636372</v>
      </c>
      <c r="C394" t="s">
        <v>396</v>
      </c>
      <c r="D394">
        <v>1</v>
      </c>
    </row>
    <row r="395" spans="1:4" x14ac:dyDescent="0.25">
      <c r="A395">
        <v>220</v>
      </c>
      <c r="B395" t="str">
        <f>"951-0"</f>
        <v>951-0</v>
      </c>
      <c r="C395" t="s">
        <v>397</v>
      </c>
      <c r="D395">
        <v>1</v>
      </c>
    </row>
    <row r="396" spans="1:4" x14ac:dyDescent="0.25">
      <c r="A396">
        <v>2200</v>
      </c>
      <c r="B396" t="str">
        <f>"3-85489, 3-900323, 3-7011"</f>
        <v>3-85489, 3-900323, 3-7011</v>
      </c>
      <c r="C396" t="s">
        <v>398</v>
      </c>
      <c r="D396">
        <v>1</v>
      </c>
    </row>
    <row r="397" spans="1:4" x14ac:dyDescent="0.25">
      <c r="A397">
        <v>2203</v>
      </c>
      <c r="B397" t="str">
        <f>"1-905299, 0-905743, 1-900988, 0-9503304"</f>
        <v>1-905299, 0-905743, 1-900988, 0-9503304</v>
      </c>
      <c r="C397" t="s">
        <v>399</v>
      </c>
      <c r="D397">
        <v>1</v>
      </c>
    </row>
    <row r="398" spans="1:4" x14ac:dyDescent="0.25">
      <c r="A398">
        <v>2204</v>
      </c>
      <c r="B398" t="str">
        <f>"0-87580"</f>
        <v>0-87580</v>
      </c>
      <c r="C398" t="s">
        <v>400</v>
      </c>
      <c r="D398">
        <v>1</v>
      </c>
    </row>
    <row r="399" spans="1:4" x14ac:dyDescent="0.25">
      <c r="A399">
        <v>2205</v>
      </c>
      <c r="B399" t="str">
        <f>"3-86649, 3-938094"</f>
        <v>3-86649, 3-938094</v>
      </c>
      <c r="C399" t="s">
        <v>401</v>
      </c>
      <c r="D399">
        <v>1</v>
      </c>
    </row>
    <row r="400" spans="1:4" x14ac:dyDescent="0.25">
      <c r="A400">
        <v>2207</v>
      </c>
      <c r="B400" t="str">
        <f>"87-7406, 87-7016"</f>
        <v>87-7406, 87-7016</v>
      </c>
      <c r="C400" t="s">
        <v>402</v>
      </c>
      <c r="D400">
        <v>1</v>
      </c>
    </row>
    <row r="401" spans="1:4" x14ac:dyDescent="0.25">
      <c r="A401">
        <v>2210</v>
      </c>
      <c r="B401" t="str">
        <f>"965-221"</f>
        <v>965-221</v>
      </c>
      <c r="C401" t="s">
        <v>403</v>
      </c>
      <c r="D401">
        <v>1</v>
      </c>
    </row>
    <row r="402" spans="1:4" x14ac:dyDescent="0.25">
      <c r="A402">
        <v>2217</v>
      </c>
      <c r="B402" t="str">
        <f>"0-9548415, 0-9554810, 0-9542036, 0-9551548"</f>
        <v>0-9548415, 0-9554810, 0-9542036, 0-9551548</v>
      </c>
      <c r="C402" t="s">
        <v>404</v>
      </c>
      <c r="D402">
        <v>1</v>
      </c>
    </row>
    <row r="403" spans="1:4" x14ac:dyDescent="0.25">
      <c r="A403">
        <v>222</v>
      </c>
      <c r="B403" t="str">
        <f>"0-7123"</f>
        <v>0-7123</v>
      </c>
      <c r="C403" t="s">
        <v>405</v>
      </c>
      <c r="D403">
        <v>1</v>
      </c>
    </row>
    <row r="404" spans="1:4" x14ac:dyDescent="0.25">
      <c r="A404">
        <v>2222</v>
      </c>
      <c r="B404" t="str">
        <f>"1-901903, 1-905246"</f>
        <v>1-901903, 1-905246</v>
      </c>
      <c r="C404" t="s">
        <v>406</v>
      </c>
      <c r="D404">
        <v>1</v>
      </c>
    </row>
    <row r="405" spans="1:4" x14ac:dyDescent="0.25">
      <c r="A405">
        <v>223</v>
      </c>
      <c r="B405" t="str">
        <f>"88-8319"</f>
        <v>88-8319</v>
      </c>
      <c r="C405" t="s">
        <v>407</v>
      </c>
      <c r="D405">
        <v>1</v>
      </c>
    </row>
    <row r="406" spans="1:4" x14ac:dyDescent="0.25">
      <c r="A406">
        <v>224</v>
      </c>
      <c r="B406" t="str">
        <f>"0-325, 0-435, 1-59469, 0-434"</f>
        <v>0-325, 0-435, 1-59469, 0-434</v>
      </c>
      <c r="C406" t="s">
        <v>408</v>
      </c>
      <c r="D406">
        <v>1</v>
      </c>
    </row>
    <row r="407" spans="1:4" x14ac:dyDescent="0.25">
      <c r="A407">
        <v>2249</v>
      </c>
      <c r="B407" t="str">
        <f>"3-86809, 3-930978, 3-9802440"</f>
        <v>3-86809, 3-930978, 3-9802440</v>
      </c>
      <c r="C407" t="s">
        <v>409</v>
      </c>
      <c r="D407">
        <v>1</v>
      </c>
    </row>
    <row r="408" spans="1:4" x14ac:dyDescent="0.25">
      <c r="A408">
        <v>225</v>
      </c>
      <c r="B408" t="str">
        <f>"2-7637"</f>
        <v>2-7637</v>
      </c>
      <c r="C408" t="s">
        <v>410</v>
      </c>
      <c r="D408">
        <v>1</v>
      </c>
    </row>
    <row r="409" spans="1:4" x14ac:dyDescent="0.25">
      <c r="A409">
        <v>226</v>
      </c>
      <c r="B409" t="str">
        <f>"2-84867"</f>
        <v>2-84867</v>
      </c>
      <c r="C409" t="s">
        <v>411</v>
      </c>
      <c r="D409">
        <v>1</v>
      </c>
    </row>
    <row r="410" spans="1:4" x14ac:dyDescent="0.25">
      <c r="A410">
        <v>2260</v>
      </c>
      <c r="B410" t="str">
        <f>"3-922865"</f>
        <v>3-922865</v>
      </c>
      <c r="C410" t="s">
        <v>412</v>
      </c>
      <c r="D410">
        <v>1</v>
      </c>
    </row>
    <row r="411" spans="1:4" x14ac:dyDescent="0.25">
      <c r="A411">
        <v>2266</v>
      </c>
      <c r="B411" t="str">
        <f>"0-946439, 0-9501647, 1-85575, 0-9507146"</f>
        <v>0-946439, 0-9501647, 1-85575, 0-9507146</v>
      </c>
      <c r="C411" t="s">
        <v>413</v>
      </c>
      <c r="D411">
        <v>1</v>
      </c>
    </row>
    <row r="412" spans="1:4" x14ac:dyDescent="0.25">
      <c r="A412">
        <v>2267</v>
      </c>
      <c r="B412" t="str">
        <f>"3-934575"</f>
        <v>3-934575</v>
      </c>
      <c r="C412" t="s">
        <v>414</v>
      </c>
      <c r="D412">
        <v>1</v>
      </c>
    </row>
    <row r="413" spans="1:4" x14ac:dyDescent="0.25">
      <c r="A413">
        <v>227</v>
      </c>
      <c r="B413" t="str">
        <f>"0-87338"</f>
        <v>0-87338</v>
      </c>
      <c r="C413" t="s">
        <v>415</v>
      </c>
      <c r="D413">
        <v>1</v>
      </c>
    </row>
    <row r="414" spans="1:4" x14ac:dyDescent="0.25">
      <c r="A414">
        <v>2272</v>
      </c>
      <c r="B414" t="str">
        <f>"3-86099, 3-925798"</f>
        <v>3-86099, 3-925798</v>
      </c>
      <c r="C414" t="s">
        <v>416</v>
      </c>
      <c r="D414">
        <v>1</v>
      </c>
    </row>
    <row r="415" spans="1:4" x14ac:dyDescent="0.25">
      <c r="A415">
        <v>23</v>
      </c>
      <c r="B415" t="str">
        <f>"82-7147"</f>
        <v>82-7147</v>
      </c>
      <c r="C415" t="s">
        <v>417</v>
      </c>
      <c r="D415">
        <v>1</v>
      </c>
    </row>
    <row r="416" spans="1:4" x14ac:dyDescent="0.25">
      <c r="A416">
        <v>231</v>
      </c>
      <c r="B416" t="str">
        <f>"0-89862"</f>
        <v>0-89862</v>
      </c>
      <c r="C416" t="s">
        <v>418</v>
      </c>
      <c r="D416">
        <v>1</v>
      </c>
    </row>
    <row r="417" spans="1:4" x14ac:dyDescent="0.25">
      <c r="A417">
        <v>232</v>
      </c>
      <c r="B417" t="str">
        <f>"1-55563"</f>
        <v>1-55563</v>
      </c>
      <c r="C417" t="s">
        <v>419</v>
      </c>
      <c r="D417">
        <v>1</v>
      </c>
    </row>
    <row r="418" spans="1:4" x14ac:dyDescent="0.25">
      <c r="A418">
        <v>233</v>
      </c>
      <c r="B418" t="str">
        <f>"1-85233, 0-8176, 1-84628, 0-387"</f>
        <v>1-85233, 0-8176, 1-84628, 0-387</v>
      </c>
      <c r="C418" t="s">
        <v>420</v>
      </c>
      <c r="D418">
        <v>2</v>
      </c>
    </row>
    <row r="419" spans="1:4" x14ac:dyDescent="0.25">
      <c r="A419">
        <v>234</v>
      </c>
      <c r="B419" t="str">
        <f>"0-413, 0-458, 0-416, 0-417, 0-456, 0-423"</f>
        <v>0-413, 0-458, 0-416, 0-417, 0-456, 0-423</v>
      </c>
      <c r="C419" t="s">
        <v>421</v>
      </c>
      <c r="D419">
        <v>1</v>
      </c>
    </row>
    <row r="420" spans="1:4" x14ac:dyDescent="0.25">
      <c r="A420">
        <v>235</v>
      </c>
      <c r="B420" t="str">
        <f>"0-901357"</f>
        <v>0-901357</v>
      </c>
      <c r="C420" t="s">
        <v>422</v>
      </c>
      <c r="D420">
        <v>1</v>
      </c>
    </row>
    <row r="421" spans="1:4" x14ac:dyDescent="0.25">
      <c r="A421">
        <v>236</v>
      </c>
      <c r="B421" t="str">
        <f>"0-89925"</f>
        <v>0-89925</v>
      </c>
      <c r="C421" t="s">
        <v>423</v>
      </c>
      <c r="D421">
        <v>2</v>
      </c>
    </row>
    <row r="422" spans="1:4" x14ac:dyDescent="0.25">
      <c r="A422">
        <v>237</v>
      </c>
      <c r="B422" t="str">
        <f>"0-9636369"</f>
        <v>0-9636369</v>
      </c>
      <c r="C422" t="s">
        <v>424</v>
      </c>
      <c r="D422">
        <v>1</v>
      </c>
    </row>
    <row r="423" spans="1:4" x14ac:dyDescent="0.25">
      <c r="A423">
        <v>239</v>
      </c>
      <c r="B423" t="str">
        <f>"0-205, 0-321"</f>
        <v>0-205, 0-321</v>
      </c>
      <c r="C423" t="s">
        <v>425</v>
      </c>
      <c r="D423">
        <v>1</v>
      </c>
    </row>
    <row r="424" spans="1:4" x14ac:dyDescent="0.25">
      <c r="A424">
        <v>24</v>
      </c>
      <c r="B424" t="str">
        <f>"3-451, 3-419"</f>
        <v>3-451, 3-419</v>
      </c>
      <c r="C424" t="s">
        <v>426</v>
      </c>
      <c r="D424">
        <v>1</v>
      </c>
    </row>
    <row r="425" spans="1:4" x14ac:dyDescent="0.25">
      <c r="A425">
        <v>240</v>
      </c>
      <c r="B425" t="str">
        <f>"0-9667982"</f>
        <v>0-9667982</v>
      </c>
      <c r="C425" t="s">
        <v>427</v>
      </c>
      <c r="D425">
        <v>1</v>
      </c>
    </row>
    <row r="426" spans="1:4" x14ac:dyDescent="0.25">
      <c r="A426">
        <v>241</v>
      </c>
      <c r="B426" t="str">
        <f>"1-84392"</f>
        <v>1-84392</v>
      </c>
      <c r="C426" t="s">
        <v>428</v>
      </c>
      <c r="D426">
        <v>1</v>
      </c>
    </row>
    <row r="427" spans="1:4" x14ac:dyDescent="0.25">
      <c r="A427">
        <v>242</v>
      </c>
      <c r="B427" t="str">
        <f>"3-258"</f>
        <v>3-258</v>
      </c>
      <c r="C427" t="s">
        <v>429</v>
      </c>
      <c r="D427">
        <v>1</v>
      </c>
    </row>
    <row r="428" spans="1:4" x14ac:dyDescent="0.25">
      <c r="A428">
        <v>243</v>
      </c>
      <c r="B428" t="str">
        <f>"91-38, 91-40, 91-47"</f>
        <v>91-38, 91-40, 91-47</v>
      </c>
      <c r="C428" t="s">
        <v>430</v>
      </c>
      <c r="D428">
        <v>1</v>
      </c>
    </row>
    <row r="429" spans="1:4" x14ac:dyDescent="0.25">
      <c r="A429">
        <v>244</v>
      </c>
      <c r="B429" t="str">
        <f>"3-447"</f>
        <v>3-447</v>
      </c>
      <c r="C429" t="s">
        <v>431</v>
      </c>
      <c r="D429">
        <v>2</v>
      </c>
    </row>
    <row r="430" spans="1:4" x14ac:dyDescent="0.25">
      <c r="A430">
        <v>245</v>
      </c>
      <c r="B430" t="str">
        <f>"0-907776"</f>
        <v>0-907776</v>
      </c>
      <c r="C430" t="s">
        <v>432</v>
      </c>
      <c r="D430">
        <v>1</v>
      </c>
    </row>
    <row r="431" spans="1:4" x14ac:dyDescent="0.25">
      <c r="A431">
        <v>247</v>
      </c>
      <c r="B431" t="str">
        <f>"0-87170"</f>
        <v>0-87170</v>
      </c>
      <c r="C431" t="s">
        <v>433</v>
      </c>
      <c r="D431">
        <v>1</v>
      </c>
    </row>
    <row r="432" spans="1:4" x14ac:dyDescent="0.25">
      <c r="A432">
        <v>249</v>
      </c>
      <c r="B432" t="str">
        <f>"2-7606"</f>
        <v>2-7606</v>
      </c>
      <c r="C432" t="s">
        <v>434</v>
      </c>
      <c r="D432">
        <v>1</v>
      </c>
    </row>
    <row r="433" spans="1:4" x14ac:dyDescent="0.25">
      <c r="A433">
        <v>25</v>
      </c>
      <c r="B433" t="str">
        <f>"1-85074, 1-873592, 1-84802, 1-905624"</f>
        <v>1-85074, 1-873592, 1-84802, 1-905624</v>
      </c>
      <c r="C433" t="s">
        <v>435</v>
      </c>
      <c r="D433">
        <v>1</v>
      </c>
    </row>
    <row r="434" spans="1:4" x14ac:dyDescent="0.25">
      <c r="A434">
        <v>251</v>
      </c>
      <c r="B434" t="str">
        <f>"2-02"</f>
        <v>2-02</v>
      </c>
      <c r="C434" t="s">
        <v>436</v>
      </c>
      <c r="D434">
        <v>2</v>
      </c>
    </row>
    <row r="435" spans="1:4" x14ac:dyDescent="0.25">
      <c r="A435">
        <v>252</v>
      </c>
      <c r="B435" t="str">
        <f>"82-530"</f>
        <v>82-530</v>
      </c>
      <c r="C435" t="s">
        <v>437</v>
      </c>
      <c r="D435">
        <v>1</v>
      </c>
    </row>
    <row r="436" spans="1:4" x14ac:dyDescent="0.25">
      <c r="A436">
        <v>255</v>
      </c>
      <c r="B436" t="str">
        <f>"92-9221"</f>
        <v>92-9221</v>
      </c>
      <c r="C436" t="s">
        <v>438</v>
      </c>
      <c r="D436">
        <v>1</v>
      </c>
    </row>
    <row r="437" spans="1:4" x14ac:dyDescent="0.25">
      <c r="A437">
        <v>256</v>
      </c>
      <c r="B437" t="str">
        <f>"980-317"</f>
        <v>980-317</v>
      </c>
      <c r="C437" t="s">
        <v>439</v>
      </c>
      <c r="D437">
        <v>1</v>
      </c>
    </row>
    <row r="438" spans="1:4" x14ac:dyDescent="0.25">
      <c r="A438">
        <v>257</v>
      </c>
      <c r="B438" t="str">
        <f>"0-903317"</f>
        <v>0-903317</v>
      </c>
      <c r="C438" t="s">
        <v>440</v>
      </c>
      <c r="D438">
        <v>1</v>
      </c>
    </row>
    <row r="439" spans="1:4" x14ac:dyDescent="0.25">
      <c r="A439">
        <v>258</v>
      </c>
      <c r="B439" t="str">
        <f>"0-9546384"</f>
        <v>0-9546384</v>
      </c>
      <c r="C439" t="s">
        <v>441</v>
      </c>
      <c r="D439">
        <v>1</v>
      </c>
    </row>
    <row r="440" spans="1:4" x14ac:dyDescent="0.25">
      <c r="A440">
        <v>26</v>
      </c>
      <c r="B440" t="str">
        <f>"0-7637, 0-86720"</f>
        <v>0-7637, 0-86720</v>
      </c>
      <c r="C440" t="s">
        <v>442</v>
      </c>
      <c r="D440">
        <v>1</v>
      </c>
    </row>
    <row r="441" spans="1:4" x14ac:dyDescent="0.25">
      <c r="A441">
        <v>260</v>
      </c>
      <c r="B441" t="str">
        <f>"3-936096"</f>
        <v>3-936096</v>
      </c>
      <c r="C441" t="s">
        <v>443</v>
      </c>
      <c r="D441">
        <v>1</v>
      </c>
    </row>
    <row r="442" spans="1:4" x14ac:dyDescent="0.25">
      <c r="A442">
        <v>261</v>
      </c>
      <c r="B442" t="str">
        <f>"3-8233, 3-89308"</f>
        <v>3-8233, 3-89308</v>
      </c>
      <c r="C442" t="s">
        <v>77</v>
      </c>
      <c r="D442">
        <v>1</v>
      </c>
    </row>
    <row r="443" spans="1:4" x14ac:dyDescent="0.25">
      <c r="A443">
        <v>262</v>
      </c>
      <c r="B443" t="str">
        <f>"3-937664"</f>
        <v>3-937664</v>
      </c>
      <c r="C443" t="s">
        <v>444</v>
      </c>
      <c r="D443">
        <v>1</v>
      </c>
    </row>
    <row r="444" spans="1:4" x14ac:dyDescent="0.25">
      <c r="A444">
        <v>263</v>
      </c>
      <c r="B444" t="str">
        <f>"0-8342, 0-89443, 0-912862, 0-7896, 0-444, 0-7355, 0-87622, 0-87189"</f>
        <v>0-8342, 0-89443, 0-912862, 0-7896, 0-444, 0-7355, 0-87622, 0-87189</v>
      </c>
      <c r="C444" t="s">
        <v>445</v>
      </c>
      <c r="D444">
        <v>1</v>
      </c>
    </row>
    <row r="445" spans="1:4" x14ac:dyDescent="0.25">
      <c r="A445">
        <v>264</v>
      </c>
      <c r="B445" t="str">
        <f>"0-85274, 0-85498, 0-7503"</f>
        <v>0-85274, 0-85498, 0-7503</v>
      </c>
      <c r="C445" t="s">
        <v>446</v>
      </c>
      <c r="D445">
        <v>1</v>
      </c>
    </row>
    <row r="446" spans="1:4" x14ac:dyDescent="0.25">
      <c r="A446">
        <v>265</v>
      </c>
      <c r="B446" t="str">
        <f>"1-9046"</f>
        <v>1-9046</v>
      </c>
      <c r="C446" t="s">
        <v>447</v>
      </c>
      <c r="D446">
        <v>1</v>
      </c>
    </row>
    <row r="447" spans="1:4" x14ac:dyDescent="0.25">
      <c r="A447">
        <v>266</v>
      </c>
      <c r="B447" t="str">
        <f>"3-922031, 3-86821, 3-88476"</f>
        <v>3-922031, 3-86821, 3-88476</v>
      </c>
      <c r="C447" t="s">
        <v>448</v>
      </c>
      <c r="D447">
        <v>1</v>
      </c>
    </row>
    <row r="448" spans="1:4" x14ac:dyDescent="0.25">
      <c r="A448">
        <v>267</v>
      </c>
      <c r="B448" t="str">
        <f>"0-8122"</f>
        <v>0-8122</v>
      </c>
      <c r="C448" t="s">
        <v>449</v>
      </c>
      <c r="D448">
        <v>2</v>
      </c>
    </row>
    <row r="449" spans="1:4" x14ac:dyDescent="0.25">
      <c r="A449">
        <v>268</v>
      </c>
      <c r="B449" t="str">
        <f>"0-8248"</f>
        <v>0-8248</v>
      </c>
      <c r="C449" t="s">
        <v>450</v>
      </c>
      <c r="D449">
        <v>1</v>
      </c>
    </row>
    <row r="450" spans="1:4" x14ac:dyDescent="0.25">
      <c r="A450">
        <v>269</v>
      </c>
      <c r="B450" t="str">
        <f>"2-84137"</f>
        <v>2-84137</v>
      </c>
      <c r="C450" t="s">
        <v>451</v>
      </c>
      <c r="D450">
        <v>1</v>
      </c>
    </row>
    <row r="451" spans="1:4" x14ac:dyDescent="0.25">
      <c r="A451">
        <v>27</v>
      </c>
      <c r="B451" t="str">
        <f>"0-660, 0-662"</f>
        <v>0-660, 0-662</v>
      </c>
      <c r="C451" t="s">
        <v>452</v>
      </c>
      <c r="D451">
        <v>1</v>
      </c>
    </row>
    <row r="452" spans="1:4" x14ac:dyDescent="0.25">
      <c r="A452">
        <v>270</v>
      </c>
      <c r="B452" t="str">
        <f>"0-7078"</f>
        <v>0-7078</v>
      </c>
      <c r="C452" t="s">
        <v>453</v>
      </c>
      <c r="D452">
        <v>1</v>
      </c>
    </row>
    <row r="453" spans="1:4" x14ac:dyDescent="0.25">
      <c r="A453">
        <v>272</v>
      </c>
      <c r="B453" t="str">
        <f>"0-906940"</f>
        <v>0-906940</v>
      </c>
      <c r="C453" t="s">
        <v>454</v>
      </c>
      <c r="D453">
        <v>1</v>
      </c>
    </row>
    <row r="454" spans="1:4" x14ac:dyDescent="0.25">
      <c r="A454">
        <v>273</v>
      </c>
      <c r="B454" t="str">
        <f>"0-9687005"</f>
        <v>0-9687005</v>
      </c>
      <c r="C454" t="s">
        <v>455</v>
      </c>
      <c r="D454">
        <v>1</v>
      </c>
    </row>
    <row r="455" spans="1:4" x14ac:dyDescent="0.25">
      <c r="A455">
        <v>274</v>
      </c>
      <c r="B455" t="str">
        <f>"0-7803, 1-4244"</f>
        <v>0-7803, 1-4244</v>
      </c>
      <c r="C455" t="s">
        <v>456</v>
      </c>
      <c r="D455">
        <v>1</v>
      </c>
    </row>
    <row r="456" spans="1:4" x14ac:dyDescent="0.25">
      <c r="A456">
        <v>275</v>
      </c>
      <c r="B456" t="str">
        <f>"9979-4"</f>
        <v>9979-4</v>
      </c>
      <c r="C456" t="s">
        <v>457</v>
      </c>
      <c r="D456">
        <v>1</v>
      </c>
    </row>
    <row r="457" spans="1:4" x14ac:dyDescent="0.25">
      <c r="A457">
        <v>276</v>
      </c>
      <c r="B457" t="str">
        <f>"88-343"</f>
        <v>88-343</v>
      </c>
      <c r="C457" t="s">
        <v>458</v>
      </c>
      <c r="D457">
        <v>1</v>
      </c>
    </row>
    <row r="458" spans="1:4" x14ac:dyDescent="0.25">
      <c r="A458">
        <v>277</v>
      </c>
      <c r="B458" t="str">
        <f>"3-16"</f>
        <v>3-16</v>
      </c>
      <c r="C458" t="s">
        <v>459</v>
      </c>
      <c r="D458">
        <v>2</v>
      </c>
    </row>
    <row r="459" spans="1:4" x14ac:dyDescent="0.25">
      <c r="A459">
        <v>278</v>
      </c>
      <c r="B459" t="str">
        <f>"92-990007, 92-990020"</f>
        <v>92-990007, 92-990020</v>
      </c>
      <c r="C459" t="s">
        <v>460</v>
      </c>
      <c r="D459">
        <v>1</v>
      </c>
    </row>
    <row r="460" spans="1:4" x14ac:dyDescent="0.25">
      <c r="A460">
        <v>28</v>
      </c>
      <c r="B460" t="str">
        <f>"0-9698707"</f>
        <v>0-9698707</v>
      </c>
      <c r="C460" t="s">
        <v>461</v>
      </c>
      <c r="D460">
        <v>1</v>
      </c>
    </row>
    <row r="461" spans="1:4" x14ac:dyDescent="0.25">
      <c r="A461">
        <v>280</v>
      </c>
      <c r="B461" t="str">
        <f>"2-910212, 2-87854, 2-907163"</f>
        <v>2-910212, 2-87854, 2-907163</v>
      </c>
      <c r="C461" t="s">
        <v>462</v>
      </c>
      <c r="D461">
        <v>1</v>
      </c>
    </row>
    <row r="462" spans="1:4" x14ac:dyDescent="0.25">
      <c r="A462">
        <v>281</v>
      </c>
      <c r="B462" t="str">
        <f>"0-7983"</f>
        <v>0-7983</v>
      </c>
      <c r="C462" t="s">
        <v>463</v>
      </c>
      <c r="D462">
        <v>1</v>
      </c>
    </row>
    <row r="463" spans="1:4" x14ac:dyDescent="0.25">
      <c r="A463">
        <v>282</v>
      </c>
      <c r="B463" t="str">
        <f>"85-352"</f>
        <v>85-352</v>
      </c>
      <c r="C463" t="s">
        <v>464</v>
      </c>
      <c r="D463">
        <v>1</v>
      </c>
    </row>
    <row r="464" spans="1:4" x14ac:dyDescent="0.25">
      <c r="A464">
        <v>284</v>
      </c>
      <c r="B464" t="str">
        <f>"951-746"</f>
        <v>951-746</v>
      </c>
      <c r="C464" t="s">
        <v>465</v>
      </c>
      <c r="D464">
        <v>1</v>
      </c>
    </row>
    <row r="465" spans="1:4" x14ac:dyDescent="0.25">
      <c r="A465">
        <v>285</v>
      </c>
      <c r="B465" t="str">
        <f>"1-59726, 1-55963, 0-933280"</f>
        <v>1-59726, 1-55963, 0-933280</v>
      </c>
      <c r="C465" t="s">
        <v>466</v>
      </c>
      <c r="D465">
        <v>1</v>
      </c>
    </row>
    <row r="466" spans="1:4" x14ac:dyDescent="0.25">
      <c r="A466">
        <v>287</v>
      </c>
      <c r="B466" t="str">
        <f>"90-382"</f>
        <v>90-382</v>
      </c>
      <c r="C466" t="s">
        <v>467</v>
      </c>
      <c r="D466">
        <v>1</v>
      </c>
    </row>
    <row r="467" spans="1:4" x14ac:dyDescent="0.25">
      <c r="A467">
        <v>288</v>
      </c>
      <c r="B467" t="str">
        <f>"0-9539923, 1-84171, 1-905739, 0-86054"</f>
        <v>0-9539923, 1-84171, 1-905739, 0-86054</v>
      </c>
      <c r="C467" t="s">
        <v>468</v>
      </c>
      <c r="D467">
        <v>1</v>
      </c>
    </row>
    <row r="468" spans="1:4" x14ac:dyDescent="0.25">
      <c r="A468">
        <v>289</v>
      </c>
      <c r="B468" t="str">
        <f>"82-456, 82-7037"</f>
        <v>82-456, 82-7037</v>
      </c>
      <c r="C468" t="s">
        <v>469</v>
      </c>
      <c r="D468">
        <v>1</v>
      </c>
    </row>
    <row r="469" spans="1:4" x14ac:dyDescent="0.25">
      <c r="A469">
        <v>29</v>
      </c>
      <c r="B469" t="str">
        <f>"0-510, 0-912175, 0-921658, 0-9616002"</f>
        <v>0-510, 0-912175, 0-921658, 0-9616002</v>
      </c>
      <c r="C469" t="s">
        <v>470</v>
      </c>
      <c r="D469">
        <v>1</v>
      </c>
    </row>
    <row r="470" spans="1:4" x14ac:dyDescent="0.25">
      <c r="A470">
        <v>290</v>
      </c>
      <c r="B470" t="str">
        <f>"3-518"</f>
        <v>3-518</v>
      </c>
      <c r="C470" t="s">
        <v>471</v>
      </c>
      <c r="D470">
        <v>2</v>
      </c>
    </row>
    <row r="471" spans="1:4" x14ac:dyDescent="0.25">
      <c r="A471">
        <v>291</v>
      </c>
      <c r="B471" t="str">
        <f>"91-89471"</f>
        <v>91-89471</v>
      </c>
      <c r="C471" t="s">
        <v>472</v>
      </c>
      <c r="D471">
        <v>1</v>
      </c>
    </row>
    <row r="472" spans="1:4" x14ac:dyDescent="0.25">
      <c r="A472">
        <v>292</v>
      </c>
      <c r="B472" t="str">
        <f>"3-05"</f>
        <v>3-05</v>
      </c>
      <c r="C472" t="s">
        <v>473</v>
      </c>
      <c r="D472">
        <v>1</v>
      </c>
    </row>
    <row r="473" spans="1:4" x14ac:dyDescent="0.25">
      <c r="A473">
        <v>293</v>
      </c>
      <c r="B473" t="str">
        <f>"1-931576, 1-930608, 1-59311"</f>
        <v>1-931576, 1-930608, 1-59311</v>
      </c>
      <c r="C473" t="s">
        <v>474</v>
      </c>
      <c r="D473">
        <v>1</v>
      </c>
    </row>
    <row r="474" spans="1:4" x14ac:dyDescent="0.25">
      <c r="A474">
        <v>294</v>
      </c>
      <c r="B474" t="str">
        <f>"3-88467"</f>
        <v>3-88467</v>
      </c>
      <c r="C474" t="s">
        <v>475</v>
      </c>
      <c r="D474">
        <v>1</v>
      </c>
    </row>
    <row r="475" spans="1:4" x14ac:dyDescent="0.25">
      <c r="A475">
        <v>295</v>
      </c>
      <c r="B475" t="str">
        <f>"972-33"</f>
        <v>972-33</v>
      </c>
      <c r="C475" t="s">
        <v>476</v>
      </c>
      <c r="D475">
        <v>1</v>
      </c>
    </row>
    <row r="476" spans="1:4" x14ac:dyDescent="0.25">
      <c r="A476">
        <v>297</v>
      </c>
      <c r="B476" t="str">
        <f>"3-8322"</f>
        <v>3-8322</v>
      </c>
      <c r="C476" t="s">
        <v>477</v>
      </c>
      <c r="D476">
        <v>1</v>
      </c>
    </row>
    <row r="477" spans="1:4" x14ac:dyDescent="0.25">
      <c r="A477">
        <v>298</v>
      </c>
      <c r="B477" t="str">
        <f>"3-495"</f>
        <v>3-495</v>
      </c>
      <c r="C477" t="s">
        <v>478</v>
      </c>
      <c r="D477">
        <v>1</v>
      </c>
    </row>
    <row r="478" spans="1:4" x14ac:dyDescent="0.25">
      <c r="A478">
        <v>299</v>
      </c>
      <c r="B478" t="str">
        <f>"3-7908"</f>
        <v>3-7908</v>
      </c>
      <c r="C478" t="s">
        <v>479</v>
      </c>
      <c r="D478">
        <v>1</v>
      </c>
    </row>
    <row r="479" spans="1:4" x14ac:dyDescent="0.25">
      <c r="A479">
        <v>3</v>
      </c>
      <c r="B479" t="str">
        <f>"91-7203"</f>
        <v>91-7203</v>
      </c>
      <c r="C479" t="s">
        <v>480</v>
      </c>
      <c r="D479">
        <v>1</v>
      </c>
    </row>
    <row r="480" spans="1:4" x14ac:dyDescent="0.25">
      <c r="A480">
        <v>30</v>
      </c>
      <c r="B480" t="str">
        <f>"0-9722159, 0-9727180, 0-9716435, 0-9753707"</f>
        <v>0-9722159, 0-9727180, 0-9716435, 0-9753707</v>
      </c>
      <c r="C480" t="s">
        <v>481</v>
      </c>
      <c r="D480">
        <v>1</v>
      </c>
    </row>
    <row r="481" spans="1:4" x14ac:dyDescent="0.25">
      <c r="A481">
        <v>300</v>
      </c>
      <c r="B481" t="str">
        <f>"3-86764"</f>
        <v>3-86764</v>
      </c>
      <c r="C481" t="s">
        <v>482</v>
      </c>
      <c r="D481">
        <v>1</v>
      </c>
    </row>
    <row r="482" spans="1:4" x14ac:dyDescent="0.25">
      <c r="A482">
        <v>3000</v>
      </c>
      <c r="B482" t="str">
        <f>"0-931092"</f>
        <v>0-931092</v>
      </c>
      <c r="C482" t="s">
        <v>483</v>
      </c>
      <c r="D482">
        <v>1</v>
      </c>
    </row>
    <row r="483" spans="1:4" x14ac:dyDescent="0.25">
      <c r="A483">
        <v>3001</v>
      </c>
      <c r="B483" t="str">
        <f>"1-905305, 1-910309, 1-908272, 1-911218, 0-9547096, 1-909507, 1-910810"</f>
        <v>1-905305, 1-910309, 1-908272, 1-911218, 0-9547096, 1-909507, 1-910810</v>
      </c>
      <c r="C483" t="s">
        <v>484</v>
      </c>
      <c r="D483">
        <v>1</v>
      </c>
    </row>
    <row r="484" spans="1:4" x14ac:dyDescent="0.25">
      <c r="A484">
        <v>301</v>
      </c>
      <c r="B484" t="str">
        <f>"0-7011, 1-85619, 0-7012"</f>
        <v>0-7011, 1-85619, 0-7012</v>
      </c>
      <c r="C484" t="s">
        <v>485</v>
      </c>
      <c r="D484">
        <v>1</v>
      </c>
    </row>
    <row r="485" spans="1:4" x14ac:dyDescent="0.25">
      <c r="A485">
        <v>302</v>
      </c>
      <c r="B485" t="str">
        <f>"0-253"</f>
        <v>0-253</v>
      </c>
      <c r="C485" t="s">
        <v>486</v>
      </c>
      <c r="D485">
        <v>1</v>
      </c>
    </row>
    <row r="486" spans="1:4" x14ac:dyDescent="0.25">
      <c r="A486">
        <v>303</v>
      </c>
      <c r="B486" t="str">
        <f>"0-7803, 1-4244"</f>
        <v>0-7803, 1-4244</v>
      </c>
      <c r="C486" t="s">
        <v>487</v>
      </c>
      <c r="D486">
        <v>1</v>
      </c>
    </row>
    <row r="487" spans="1:4" x14ac:dyDescent="0.25">
      <c r="A487">
        <v>305</v>
      </c>
      <c r="B487" t="str">
        <f>"0-643"</f>
        <v>0-643</v>
      </c>
      <c r="C487" t="s">
        <v>488</v>
      </c>
      <c r="D487">
        <v>1</v>
      </c>
    </row>
    <row r="488" spans="1:4" x14ac:dyDescent="0.25">
      <c r="A488">
        <v>306</v>
      </c>
      <c r="B488" t="str">
        <f>"3-03778"</f>
        <v>3-03778</v>
      </c>
      <c r="C488" t="s">
        <v>489</v>
      </c>
      <c r="D488">
        <v>1</v>
      </c>
    </row>
    <row r="489" spans="1:4" x14ac:dyDescent="0.25">
      <c r="A489">
        <v>309</v>
      </c>
      <c r="B489" t="str">
        <f>"1-58716, 1-4200, 1-58488, 1-57491, 0-87762, 0-87819, 0-935184, 0-8493, 1-56676"</f>
        <v>1-58716, 1-4200, 1-58488, 1-57491, 0-87762, 0-87819, 0-935184, 0-8493, 1-56676</v>
      </c>
      <c r="C489" t="s">
        <v>490</v>
      </c>
      <c r="D489">
        <v>1</v>
      </c>
    </row>
    <row r="490" spans="1:4" x14ac:dyDescent="0.25">
      <c r="A490">
        <v>31</v>
      </c>
      <c r="B490" t="str">
        <f>"0-89101"</f>
        <v>0-89101</v>
      </c>
      <c r="C490" t="s">
        <v>491</v>
      </c>
      <c r="D490">
        <v>1</v>
      </c>
    </row>
    <row r="491" spans="1:4" x14ac:dyDescent="0.25">
      <c r="A491">
        <v>3100</v>
      </c>
      <c r="B491" t="str">
        <f>"87-92644"</f>
        <v>87-92644</v>
      </c>
      <c r="C491" t="s">
        <v>492</v>
      </c>
      <c r="D491">
        <v>1</v>
      </c>
    </row>
    <row r="492" spans="1:4" x14ac:dyDescent="0.25">
      <c r="A492">
        <v>3102</v>
      </c>
      <c r="B492" t="str">
        <f>"1-904350, 1-902653, 1-906540, 1-910526, 1-910887, 1-905981, 1-907975, 1-907625, 1-909662, 1-907747"</f>
        <v>1-904350, 1-902653, 1-906540, 1-910526, 1-910887, 1-905981, 1-907975, 1-907625, 1-909662, 1-907747</v>
      </c>
      <c r="C492" t="s">
        <v>493</v>
      </c>
      <c r="D492">
        <v>1</v>
      </c>
    </row>
    <row r="493" spans="1:4" x14ac:dyDescent="0.25">
      <c r="A493">
        <v>3103</v>
      </c>
      <c r="B493" t="str">
        <f>"81-7371, 81-250"</f>
        <v>81-7371, 81-250</v>
      </c>
      <c r="C493" t="s">
        <v>494</v>
      </c>
      <c r="D493">
        <v>1</v>
      </c>
    </row>
    <row r="494" spans="1:4" x14ac:dyDescent="0.25">
      <c r="A494">
        <v>3105</v>
      </c>
      <c r="B494" t="str">
        <f>"3-87286"</f>
        <v>3-87286</v>
      </c>
      <c r="C494" t="s">
        <v>495</v>
      </c>
      <c r="D494">
        <v>1</v>
      </c>
    </row>
    <row r="495" spans="1:4" x14ac:dyDescent="0.25">
      <c r="A495">
        <v>3106</v>
      </c>
      <c r="B495" t="str">
        <f>"2-8004"</f>
        <v>2-8004</v>
      </c>
      <c r="C495" t="s">
        <v>496</v>
      </c>
      <c r="D495">
        <v>1</v>
      </c>
    </row>
    <row r="496" spans="1:4" x14ac:dyDescent="0.25">
      <c r="A496">
        <v>3108</v>
      </c>
      <c r="B496" t="str">
        <f>"2-7056"</f>
        <v>2-7056</v>
      </c>
      <c r="C496" t="s">
        <v>497</v>
      </c>
      <c r="D496">
        <v>1</v>
      </c>
    </row>
    <row r="497" spans="1:4" x14ac:dyDescent="0.25">
      <c r="A497">
        <v>3109</v>
      </c>
      <c r="B497" t="str">
        <f>"3-902638"</f>
        <v>3-902638</v>
      </c>
      <c r="C497" t="s">
        <v>498</v>
      </c>
      <c r="D497">
        <v>1</v>
      </c>
    </row>
    <row r="498" spans="1:4" x14ac:dyDescent="0.25">
      <c r="A498">
        <v>311</v>
      </c>
      <c r="B498" t="str">
        <f>"1-870965"</f>
        <v>1-870965</v>
      </c>
      <c r="C498" t="s">
        <v>499</v>
      </c>
      <c r="D498">
        <v>1</v>
      </c>
    </row>
    <row r="499" spans="1:4" x14ac:dyDescent="0.25">
      <c r="A499">
        <v>3110</v>
      </c>
      <c r="B499" t="str">
        <f>"2-7384, 2-85802, 2-296, 2-7475"</f>
        <v>2-7384, 2-85802, 2-296, 2-7475</v>
      </c>
      <c r="C499" t="s">
        <v>500</v>
      </c>
      <c r="D499">
        <v>1</v>
      </c>
    </row>
    <row r="500" spans="1:4" x14ac:dyDescent="0.25">
      <c r="A500">
        <v>3112</v>
      </c>
      <c r="B500" t="str">
        <f>"1-60608, 1-59752, 1-57910, 1-55635, 1-60891, 1-59244, 0-9653517"</f>
        <v>1-60608, 1-59752, 1-57910, 1-55635, 1-60891, 1-59244, 0-9653517</v>
      </c>
      <c r="C500" t="s">
        <v>501</v>
      </c>
      <c r="D500">
        <v>1</v>
      </c>
    </row>
    <row r="501" spans="1:4" x14ac:dyDescent="0.25">
      <c r="A501">
        <v>3113</v>
      </c>
      <c r="B501" t="str">
        <f>"90-5850"</f>
        <v>90-5850</v>
      </c>
      <c r="C501" t="s">
        <v>502</v>
      </c>
      <c r="D501">
        <v>1</v>
      </c>
    </row>
    <row r="502" spans="1:4" x14ac:dyDescent="0.25">
      <c r="A502">
        <v>3115</v>
      </c>
      <c r="B502" t="str">
        <f>"87-989227"</f>
        <v>87-989227</v>
      </c>
      <c r="C502" t="s">
        <v>503</v>
      </c>
      <c r="D502">
        <v>1</v>
      </c>
    </row>
    <row r="503" spans="1:4" x14ac:dyDescent="0.25">
      <c r="A503">
        <v>3119</v>
      </c>
      <c r="B503" t="str">
        <f>"1-906540, 1-904350, 1-905981, 1-902653"</f>
        <v>1-906540, 1-904350, 1-905981, 1-902653</v>
      </c>
      <c r="C503" t="s">
        <v>493</v>
      </c>
      <c r="D503">
        <v>1</v>
      </c>
    </row>
    <row r="504" spans="1:4" x14ac:dyDescent="0.25">
      <c r="A504">
        <v>312</v>
      </c>
      <c r="B504" t="str">
        <f>"91-7061"</f>
        <v>91-7061</v>
      </c>
      <c r="C504" t="s">
        <v>504</v>
      </c>
      <c r="D504">
        <v>1</v>
      </c>
    </row>
    <row r="505" spans="1:4" x14ac:dyDescent="0.25">
      <c r="A505">
        <v>3120</v>
      </c>
      <c r="B505" t="str">
        <f>"90-8979"</f>
        <v>90-8979</v>
      </c>
      <c r="C505" t="s">
        <v>505</v>
      </c>
      <c r="D505">
        <v>1</v>
      </c>
    </row>
    <row r="506" spans="1:4" x14ac:dyDescent="0.25">
      <c r="A506">
        <v>3122</v>
      </c>
      <c r="B506" t="str">
        <f>"87-991018"</f>
        <v>87-991018</v>
      </c>
      <c r="C506" t="s">
        <v>506</v>
      </c>
      <c r="D506">
        <v>1</v>
      </c>
    </row>
    <row r="507" spans="1:4" x14ac:dyDescent="0.25">
      <c r="A507">
        <v>3124</v>
      </c>
      <c r="B507" t="str">
        <f>"3-920037"</f>
        <v>3-920037</v>
      </c>
      <c r="C507" t="s">
        <v>507</v>
      </c>
      <c r="D507">
        <v>1</v>
      </c>
    </row>
    <row r="508" spans="1:4" x14ac:dyDescent="0.25">
      <c r="A508">
        <v>314</v>
      </c>
      <c r="B508" t="str">
        <f>"0-8135"</f>
        <v>0-8135</v>
      </c>
      <c r="C508" t="s">
        <v>508</v>
      </c>
      <c r="D508">
        <v>1</v>
      </c>
    </row>
    <row r="509" spans="1:4" x14ac:dyDescent="0.25">
      <c r="A509">
        <v>315</v>
      </c>
      <c r="B509" t="str">
        <f>"3-89722, 3-8325, 3-931216"</f>
        <v>3-89722, 3-8325, 3-931216</v>
      </c>
      <c r="C509" t="s">
        <v>509</v>
      </c>
      <c r="D509">
        <v>1</v>
      </c>
    </row>
    <row r="510" spans="1:4" x14ac:dyDescent="0.25">
      <c r="A510">
        <v>316</v>
      </c>
      <c r="B510" t="str">
        <f>"1-84331, 1-898855"</f>
        <v>1-84331, 1-898855</v>
      </c>
      <c r="C510" t="s">
        <v>510</v>
      </c>
      <c r="D510">
        <v>1</v>
      </c>
    </row>
    <row r="511" spans="1:4" x14ac:dyDescent="0.25">
      <c r="A511">
        <v>317</v>
      </c>
      <c r="B511" t="str">
        <f>"88-14"</f>
        <v>88-14</v>
      </c>
      <c r="C511" t="s">
        <v>511</v>
      </c>
      <c r="D511">
        <v>1</v>
      </c>
    </row>
    <row r="512" spans="1:4" x14ac:dyDescent="0.25">
      <c r="A512">
        <v>318</v>
      </c>
      <c r="B512" t="str">
        <f>"1-84701"</f>
        <v>1-84701</v>
      </c>
      <c r="C512" t="s">
        <v>512</v>
      </c>
      <c r="D512">
        <v>1</v>
      </c>
    </row>
    <row r="513" spans="1:4" x14ac:dyDescent="0.25">
      <c r="A513">
        <v>32</v>
      </c>
      <c r="B513" t="str">
        <f>"0-08, 1-85617"</f>
        <v>0-08, 1-85617</v>
      </c>
      <c r="C513" t="s">
        <v>513</v>
      </c>
      <c r="D513">
        <v>1</v>
      </c>
    </row>
    <row r="514" spans="1:4" x14ac:dyDescent="0.25">
      <c r="A514">
        <v>320</v>
      </c>
      <c r="B514" t="str">
        <f>"1-920889"</f>
        <v>1-920889</v>
      </c>
      <c r="C514" t="s">
        <v>514</v>
      </c>
      <c r="D514">
        <v>1</v>
      </c>
    </row>
    <row r="515" spans="1:4" x14ac:dyDescent="0.25">
      <c r="A515">
        <v>3203</v>
      </c>
      <c r="B515" t="str">
        <f>"87-90907"</f>
        <v>87-90907</v>
      </c>
      <c r="C515" t="s">
        <v>515</v>
      </c>
      <c r="D515">
        <v>1</v>
      </c>
    </row>
    <row r="516" spans="1:4" x14ac:dyDescent="0.25">
      <c r="A516">
        <v>3204</v>
      </c>
      <c r="B516" t="str">
        <f>"1-61520, 1-59904, 1-878289, 1-931777, 1-60566, 1-59140, 1-930708"</f>
        <v>1-61520, 1-59904, 1-878289, 1-931777, 1-60566, 1-59140, 1-930708</v>
      </c>
      <c r="C516" t="s">
        <v>516</v>
      </c>
      <c r="D516">
        <v>1</v>
      </c>
    </row>
    <row r="517" spans="1:4" x14ac:dyDescent="0.25">
      <c r="A517">
        <v>3205</v>
      </c>
      <c r="B517" t="str">
        <f>"92-9012"</f>
        <v>92-9012</v>
      </c>
      <c r="C517" t="s">
        <v>517</v>
      </c>
      <c r="D517">
        <v>1</v>
      </c>
    </row>
    <row r="518" spans="1:4" x14ac:dyDescent="0.25">
      <c r="A518">
        <v>3207</v>
      </c>
      <c r="B518" t="str">
        <f>"0-08-9780"</f>
        <v>0-08-9780</v>
      </c>
      <c r="C518" t="s">
        <v>518</v>
      </c>
      <c r="D518">
        <v>1</v>
      </c>
    </row>
    <row r="519" spans="1:4" x14ac:dyDescent="0.25">
      <c r="A519">
        <v>321</v>
      </c>
      <c r="B519" t="str">
        <f>"3-446"</f>
        <v>3-446</v>
      </c>
      <c r="C519" t="s">
        <v>519</v>
      </c>
      <c r="D519">
        <v>1</v>
      </c>
    </row>
    <row r="520" spans="1:4" x14ac:dyDescent="0.25">
      <c r="A520">
        <v>322</v>
      </c>
      <c r="B520" t="str">
        <f>"960-8052, 960-6766, 960-8457"</f>
        <v>960-8052, 960-6766, 960-8457</v>
      </c>
      <c r="C520" t="s">
        <v>520</v>
      </c>
      <c r="D520">
        <v>1</v>
      </c>
    </row>
    <row r="521" spans="1:4" x14ac:dyDescent="0.25">
      <c r="A521">
        <v>323</v>
      </c>
      <c r="B521" t="str">
        <f>"3-506"</f>
        <v>3-506</v>
      </c>
      <c r="C521" t="s">
        <v>521</v>
      </c>
      <c r="D521">
        <v>1</v>
      </c>
    </row>
    <row r="522" spans="1:4" x14ac:dyDescent="0.25">
      <c r="A522">
        <v>324</v>
      </c>
      <c r="B522" t="str">
        <f>"1-906055, 1-905048"</f>
        <v>1-906055, 1-905048</v>
      </c>
      <c r="C522" t="s">
        <v>522</v>
      </c>
      <c r="D522">
        <v>1</v>
      </c>
    </row>
    <row r="523" spans="1:4" x14ac:dyDescent="0.25">
      <c r="A523">
        <v>325</v>
      </c>
      <c r="B523" t="str">
        <f>"87-619"</f>
        <v>87-619</v>
      </c>
      <c r="C523" t="s">
        <v>523</v>
      </c>
      <c r="D523">
        <v>1</v>
      </c>
    </row>
    <row r="524" spans="1:4" x14ac:dyDescent="0.25">
      <c r="A524">
        <v>326</v>
      </c>
      <c r="B524" t="str">
        <f>"0-87339"</f>
        <v>0-87339</v>
      </c>
      <c r="C524" t="s">
        <v>524</v>
      </c>
      <c r="D524">
        <v>1</v>
      </c>
    </row>
    <row r="525" spans="1:4" x14ac:dyDescent="0.25">
      <c r="A525">
        <v>327</v>
      </c>
      <c r="B525" t="str">
        <f>"88-87829"</f>
        <v>88-87829</v>
      </c>
      <c r="C525" t="s">
        <v>525</v>
      </c>
      <c r="D525">
        <v>1</v>
      </c>
    </row>
    <row r="526" spans="1:4" x14ac:dyDescent="0.25">
      <c r="A526">
        <v>328</v>
      </c>
      <c r="B526" t="str">
        <f>"82-15"</f>
        <v>82-15</v>
      </c>
      <c r="C526" t="s">
        <v>526</v>
      </c>
      <c r="D526">
        <v>1</v>
      </c>
    </row>
    <row r="527" spans="1:4" x14ac:dyDescent="0.25">
      <c r="A527">
        <v>329</v>
      </c>
      <c r="B527" t="str">
        <f>"1-85065"</f>
        <v>1-85065</v>
      </c>
      <c r="C527" t="s">
        <v>527</v>
      </c>
      <c r="D527">
        <v>1</v>
      </c>
    </row>
    <row r="528" spans="1:4" x14ac:dyDescent="0.25">
      <c r="A528">
        <v>33</v>
      </c>
      <c r="B528" t="str">
        <f>"84-370"</f>
        <v>84-370</v>
      </c>
      <c r="C528" t="s">
        <v>528</v>
      </c>
      <c r="D528">
        <v>1</v>
      </c>
    </row>
    <row r="529" spans="1:4" x14ac:dyDescent="0.25">
      <c r="A529">
        <v>330</v>
      </c>
      <c r="B529" t="str">
        <f>"2-7116"</f>
        <v>2-7116</v>
      </c>
      <c r="C529" t="s">
        <v>529</v>
      </c>
      <c r="D529">
        <v>1</v>
      </c>
    </row>
    <row r="530" spans="1:4" x14ac:dyDescent="0.25">
      <c r="A530">
        <v>3300</v>
      </c>
      <c r="B530" t="str">
        <f>"978-0-7735"</f>
        <v>978-0-7735</v>
      </c>
      <c r="C530" t="s">
        <v>530</v>
      </c>
      <c r="D530">
        <v>1</v>
      </c>
    </row>
    <row r="531" spans="1:4" x14ac:dyDescent="0.25">
      <c r="A531">
        <v>3301</v>
      </c>
      <c r="B531" t="str">
        <f>"978-0-85364, 978-1-84227"</f>
        <v>978-0-85364, 978-1-84227</v>
      </c>
      <c r="C531" t="s">
        <v>531</v>
      </c>
      <c r="D531">
        <v>1</v>
      </c>
    </row>
    <row r="532" spans="1:4" x14ac:dyDescent="0.25">
      <c r="A532">
        <v>3302</v>
      </c>
      <c r="B532" t="str">
        <f>"978-1-84217, 978-0-946897, 978-0-9771129, 978-1-900188"</f>
        <v>978-1-84217, 978-0-946897, 978-0-9771129, 978-1-900188</v>
      </c>
      <c r="C532" t="s">
        <v>532</v>
      </c>
      <c r="D532">
        <v>1</v>
      </c>
    </row>
    <row r="533" spans="1:4" x14ac:dyDescent="0.25">
      <c r="A533">
        <v>3303</v>
      </c>
      <c r="B533" t="str">
        <f>"978-0-9556400, 978-0-9545572"</f>
        <v>978-0-9556400, 978-0-9545572</v>
      </c>
      <c r="C533" t="s">
        <v>533</v>
      </c>
      <c r="D533">
        <v>1</v>
      </c>
    </row>
    <row r="534" spans="1:4" x14ac:dyDescent="0.25">
      <c r="A534">
        <v>3304</v>
      </c>
      <c r="B534" t="str">
        <f>"978-1-85573"</f>
        <v>978-1-85573</v>
      </c>
      <c r="C534" t="s">
        <v>534</v>
      </c>
      <c r="D534">
        <v>1</v>
      </c>
    </row>
    <row r="535" spans="1:4" x14ac:dyDescent="0.25">
      <c r="A535">
        <v>3305</v>
      </c>
      <c r="B535" t="str">
        <f>"978-3-531"</f>
        <v>978-3-531</v>
      </c>
      <c r="C535" t="s">
        <v>535</v>
      </c>
      <c r="D535">
        <v>2</v>
      </c>
    </row>
    <row r="536" spans="1:4" x14ac:dyDescent="0.25">
      <c r="A536">
        <v>3306</v>
      </c>
      <c r="B536" t="str">
        <f>"978-973-88632, 978-973-1997, 978-606-8266, 978-973-87980, 978-973-88633"</f>
        <v>978-973-88632, 978-973-1997, 978-606-8266, 978-973-87980, 978-973-88633</v>
      </c>
      <c r="C536" t="s">
        <v>536</v>
      </c>
      <c r="D536">
        <v>1</v>
      </c>
    </row>
    <row r="537" spans="1:4" x14ac:dyDescent="0.25">
      <c r="A537">
        <v>3307</v>
      </c>
      <c r="B537" t="str">
        <f>"978-82-92712"</f>
        <v>978-82-92712</v>
      </c>
      <c r="C537" t="s">
        <v>537</v>
      </c>
      <c r="D537">
        <v>1</v>
      </c>
    </row>
    <row r="538" spans="1:4" x14ac:dyDescent="0.25">
      <c r="A538">
        <v>3308</v>
      </c>
      <c r="B538" t="str">
        <f>"83-7656"</f>
        <v>83-7656</v>
      </c>
      <c r="C538" t="s">
        <v>538</v>
      </c>
      <c r="D538">
        <v>1</v>
      </c>
    </row>
    <row r="539" spans="1:4" x14ac:dyDescent="0.25">
      <c r="A539">
        <v>3309</v>
      </c>
      <c r="B539" t="str">
        <f>"978-87-91986"</f>
        <v>978-87-91986</v>
      </c>
      <c r="C539" t="s">
        <v>539</v>
      </c>
      <c r="D539">
        <v>1</v>
      </c>
    </row>
    <row r="540" spans="1:4" x14ac:dyDescent="0.25">
      <c r="A540">
        <v>331</v>
      </c>
      <c r="B540" t="str">
        <f>"3-608"</f>
        <v>3-608</v>
      </c>
      <c r="C540" t="s">
        <v>540</v>
      </c>
      <c r="D540">
        <v>1</v>
      </c>
    </row>
    <row r="541" spans="1:4" x14ac:dyDescent="0.25">
      <c r="A541">
        <v>3310</v>
      </c>
      <c r="B541" t="str">
        <f>"978-87-92329"</f>
        <v>978-87-92329</v>
      </c>
      <c r="C541" t="s">
        <v>541</v>
      </c>
      <c r="D541">
        <v>1</v>
      </c>
    </row>
    <row r="542" spans="1:4" x14ac:dyDescent="0.25">
      <c r="A542">
        <v>3312</v>
      </c>
      <c r="B542" t="str">
        <f>"978-951-634, 978-952-484"</f>
        <v>978-951-634, 978-952-484</v>
      </c>
      <c r="C542" t="s">
        <v>542</v>
      </c>
      <c r="D542">
        <v>1</v>
      </c>
    </row>
    <row r="543" spans="1:4" x14ac:dyDescent="0.25">
      <c r="A543">
        <v>332</v>
      </c>
      <c r="B543" t="str">
        <f>"1-84457"</f>
        <v>1-84457</v>
      </c>
      <c r="C543" t="s">
        <v>543</v>
      </c>
      <c r="D543">
        <v>1</v>
      </c>
    </row>
    <row r="544" spans="1:4" x14ac:dyDescent="0.25">
      <c r="A544">
        <v>333</v>
      </c>
      <c r="B544" t="str">
        <f>"3-88660, 3-643, 3-89473, 3-944804, 3-8258, 3-86435"</f>
        <v>3-88660, 3-643, 3-89473, 3-944804, 3-8258, 3-86435</v>
      </c>
      <c r="C544" t="s">
        <v>544</v>
      </c>
      <c r="D544">
        <v>2</v>
      </c>
    </row>
    <row r="545" spans="1:4" x14ac:dyDescent="0.25">
      <c r="A545">
        <v>334</v>
      </c>
      <c r="B545" t="str">
        <f>"0-87590"</f>
        <v>0-87590</v>
      </c>
      <c r="C545" t="s">
        <v>545</v>
      </c>
      <c r="D545">
        <v>1</v>
      </c>
    </row>
    <row r="546" spans="1:4" x14ac:dyDescent="0.25">
      <c r="A546">
        <v>335</v>
      </c>
      <c r="B546" t="str">
        <f>"3-8263"</f>
        <v>3-8263</v>
      </c>
      <c r="C546" t="s">
        <v>546</v>
      </c>
      <c r="D546">
        <v>2</v>
      </c>
    </row>
    <row r="547" spans="1:4" x14ac:dyDescent="0.25">
      <c r="A547">
        <v>336</v>
      </c>
      <c r="B547" t="str">
        <f>"0-8032"</f>
        <v>0-8032</v>
      </c>
      <c r="C547" t="s">
        <v>547</v>
      </c>
      <c r="D547">
        <v>1</v>
      </c>
    </row>
    <row r="548" spans="1:4" x14ac:dyDescent="0.25">
      <c r="A548">
        <v>337</v>
      </c>
      <c r="B548" t="str">
        <f>"0-334"</f>
        <v>0-334</v>
      </c>
      <c r="C548" t="s">
        <v>548</v>
      </c>
      <c r="D548">
        <v>1</v>
      </c>
    </row>
    <row r="549" spans="1:4" x14ac:dyDescent="0.25">
      <c r="A549">
        <v>34</v>
      </c>
      <c r="B549" t="str">
        <f>"4-946552"</f>
        <v>4-946552</v>
      </c>
      <c r="C549" t="s">
        <v>549</v>
      </c>
      <c r="D549">
        <v>1</v>
      </c>
    </row>
    <row r="550" spans="1:4" x14ac:dyDescent="0.25">
      <c r="A550">
        <v>340</v>
      </c>
      <c r="B550" t="str">
        <f>"1-86814"</f>
        <v>1-86814</v>
      </c>
      <c r="C550" t="s">
        <v>550</v>
      </c>
      <c r="D550">
        <v>1</v>
      </c>
    </row>
    <row r="551" spans="1:4" x14ac:dyDescent="0.25">
      <c r="A551">
        <v>3400</v>
      </c>
      <c r="B551" t="str">
        <f>"1-4081, 0-567, 1-78093, 1-4725, 1-4742, 1-84966"</f>
        <v>1-4081, 0-567, 1-78093, 1-4725, 1-4742, 1-84966</v>
      </c>
      <c r="C551" t="s">
        <v>551</v>
      </c>
      <c r="D551">
        <v>2</v>
      </c>
    </row>
    <row r="552" spans="1:4" x14ac:dyDescent="0.25">
      <c r="A552">
        <v>341</v>
      </c>
      <c r="B552" t="str">
        <f>"3-8253"</f>
        <v>3-8253</v>
      </c>
      <c r="C552" t="s">
        <v>552</v>
      </c>
      <c r="D552">
        <v>2</v>
      </c>
    </row>
    <row r="553" spans="1:4" x14ac:dyDescent="0.25">
      <c r="A553">
        <v>342</v>
      </c>
      <c r="B553" t="str">
        <f>"3-8385, 3-8252, 3-920971"</f>
        <v>3-8385, 3-8252, 3-920971</v>
      </c>
      <c r="C553" t="s">
        <v>553</v>
      </c>
      <c r="D553">
        <v>1</v>
      </c>
    </row>
    <row r="554" spans="1:4" x14ac:dyDescent="0.25">
      <c r="A554">
        <v>343</v>
      </c>
      <c r="B554" t="str">
        <f>"3-7945"</f>
        <v>3-7945</v>
      </c>
      <c r="C554" t="s">
        <v>554</v>
      </c>
      <c r="D554">
        <v>1</v>
      </c>
    </row>
    <row r="555" spans="1:4" x14ac:dyDescent="0.25">
      <c r="A555">
        <v>344</v>
      </c>
      <c r="B555" t="str">
        <f>"83-7453"</f>
        <v>83-7453</v>
      </c>
      <c r="C555" t="s">
        <v>555</v>
      </c>
      <c r="D555">
        <v>1</v>
      </c>
    </row>
    <row r="556" spans="1:4" x14ac:dyDescent="0.25">
      <c r="A556">
        <v>345</v>
      </c>
      <c r="B556" t="str">
        <f>"1-86064, 1-85043, 1-84511"</f>
        <v>1-86064, 1-85043, 1-84511</v>
      </c>
      <c r="C556" t="s">
        <v>556</v>
      </c>
      <c r="D556">
        <v>2</v>
      </c>
    </row>
    <row r="557" spans="1:4" x14ac:dyDescent="0.25">
      <c r="A557">
        <v>347</v>
      </c>
      <c r="B557" t="str">
        <f>"2-84586"</f>
        <v>2-84586</v>
      </c>
      <c r="C557" t="s">
        <v>557</v>
      </c>
      <c r="D557">
        <v>1</v>
      </c>
    </row>
    <row r="558" spans="1:4" x14ac:dyDescent="0.25">
      <c r="A558">
        <v>348</v>
      </c>
      <c r="B558" t="str">
        <f>"91-89176, 91-7192"</f>
        <v>91-89176, 91-7192</v>
      </c>
      <c r="C558" t="s">
        <v>558</v>
      </c>
      <c r="D558">
        <v>1</v>
      </c>
    </row>
    <row r="559" spans="1:4" x14ac:dyDescent="0.25">
      <c r="A559">
        <v>349</v>
      </c>
      <c r="B559" t="str">
        <f>"3-86596"</f>
        <v>3-86596</v>
      </c>
      <c r="C559" t="s">
        <v>559</v>
      </c>
      <c r="D559">
        <v>1</v>
      </c>
    </row>
    <row r="560" spans="1:4" x14ac:dyDescent="0.25">
      <c r="A560">
        <v>35</v>
      </c>
      <c r="B560" t="str">
        <f>"84-7635"</f>
        <v>84-7635</v>
      </c>
      <c r="C560" t="s">
        <v>560</v>
      </c>
      <c r="D560">
        <v>1</v>
      </c>
    </row>
    <row r="561" spans="1:4" x14ac:dyDescent="0.25">
      <c r="A561">
        <v>350</v>
      </c>
      <c r="B561" t="str">
        <f>"90-5410, 90-5809, 90-6191"</f>
        <v>90-5410, 90-5809, 90-6191</v>
      </c>
      <c r="C561" t="s">
        <v>561</v>
      </c>
      <c r="D561">
        <v>1</v>
      </c>
    </row>
    <row r="562" spans="1:4" x14ac:dyDescent="0.25">
      <c r="A562">
        <v>3501</v>
      </c>
      <c r="B562" t="str">
        <f>"978-87-992456"</f>
        <v>978-87-992456</v>
      </c>
      <c r="C562" t="s">
        <v>562</v>
      </c>
      <c r="D562">
        <v>1</v>
      </c>
    </row>
    <row r="563" spans="1:4" x14ac:dyDescent="0.25">
      <c r="A563">
        <v>3502</v>
      </c>
      <c r="B563" t="str">
        <f>"978-952-10"</f>
        <v>978-952-10</v>
      </c>
      <c r="C563" t="s">
        <v>563</v>
      </c>
      <c r="D563">
        <v>1</v>
      </c>
    </row>
    <row r="564" spans="1:4" x14ac:dyDescent="0.25">
      <c r="A564">
        <v>3503</v>
      </c>
      <c r="B564" t="str">
        <f>"978-87-93060"</f>
        <v>978-87-93060</v>
      </c>
      <c r="C564" t="s">
        <v>564</v>
      </c>
      <c r="D564">
        <v>1</v>
      </c>
    </row>
    <row r="565" spans="1:4" x14ac:dyDescent="0.25">
      <c r="A565">
        <v>3505</v>
      </c>
      <c r="B565" t="str">
        <f>"978-88-85889, 978-88-87231, 978-88-8483"</f>
        <v>978-88-85889, 978-88-87231, 978-88-8483</v>
      </c>
      <c r="C565" t="s">
        <v>565</v>
      </c>
      <c r="D565">
        <v>1</v>
      </c>
    </row>
    <row r="566" spans="1:4" x14ac:dyDescent="0.25">
      <c r="A566">
        <v>3506</v>
      </c>
      <c r="B566" t="str">
        <f>"978-0-88844"</f>
        <v>978-0-88844</v>
      </c>
      <c r="C566" t="s">
        <v>566</v>
      </c>
      <c r="D566">
        <v>1</v>
      </c>
    </row>
    <row r="567" spans="1:4" x14ac:dyDescent="0.25">
      <c r="A567">
        <v>3507</v>
      </c>
      <c r="B567" t="str">
        <f>"978-1-78348"</f>
        <v>978-1-78348</v>
      </c>
      <c r="C567" t="s">
        <v>567</v>
      </c>
      <c r="D567">
        <v>1</v>
      </c>
    </row>
    <row r="568" spans="1:4" x14ac:dyDescent="0.25">
      <c r="A568">
        <v>3508</v>
      </c>
      <c r="B568" t="str">
        <f>"978-1-55753, 978-0-9111198"</f>
        <v>978-1-55753, 978-0-9111198</v>
      </c>
      <c r="C568" t="s">
        <v>568</v>
      </c>
      <c r="D568">
        <v>1</v>
      </c>
    </row>
    <row r="569" spans="1:4" x14ac:dyDescent="0.25">
      <c r="A569">
        <v>3509</v>
      </c>
      <c r="B569" t="str">
        <f>"978-90-8890"</f>
        <v>978-90-8890</v>
      </c>
      <c r="C569" t="s">
        <v>569</v>
      </c>
      <c r="D569">
        <v>1</v>
      </c>
    </row>
    <row r="570" spans="1:4" x14ac:dyDescent="0.25">
      <c r="A570">
        <v>351</v>
      </c>
      <c r="B570" t="str">
        <f>"3-8360"</f>
        <v>3-8360</v>
      </c>
      <c r="C570" t="s">
        <v>570</v>
      </c>
      <c r="D570">
        <v>1</v>
      </c>
    </row>
    <row r="571" spans="1:4" x14ac:dyDescent="0.25">
      <c r="A571">
        <v>3510</v>
      </c>
      <c r="B571" t="str">
        <f>"978-92-3"</f>
        <v>978-92-3</v>
      </c>
      <c r="C571" t="s">
        <v>571</v>
      </c>
      <c r="D571">
        <v>1</v>
      </c>
    </row>
    <row r="572" spans="1:4" x14ac:dyDescent="0.25">
      <c r="A572">
        <v>3511</v>
      </c>
      <c r="B572" t="str">
        <f>"978-82-321, 978-82-519"</f>
        <v>978-82-321, 978-82-519</v>
      </c>
      <c r="C572" t="s">
        <v>572</v>
      </c>
      <c r="D572">
        <v>1</v>
      </c>
    </row>
    <row r="573" spans="1:4" x14ac:dyDescent="0.25">
      <c r="A573">
        <v>353</v>
      </c>
      <c r="B573" t="str">
        <f>"1-84519"</f>
        <v>1-84519</v>
      </c>
      <c r="C573" t="s">
        <v>573</v>
      </c>
      <c r="D573">
        <v>1</v>
      </c>
    </row>
    <row r="574" spans="1:4" x14ac:dyDescent="0.25">
      <c r="A574">
        <v>354</v>
      </c>
      <c r="B574" t="str">
        <f>"2-84133"</f>
        <v>2-84133</v>
      </c>
      <c r="C574" t="s">
        <v>574</v>
      </c>
      <c r="D574">
        <v>1</v>
      </c>
    </row>
    <row r="575" spans="1:4" x14ac:dyDescent="0.25">
      <c r="A575">
        <v>357</v>
      </c>
      <c r="B575" t="str">
        <f>"0-7693, 0-8273, 1-4354, 1-4283, 0-7668, 1-56930, 1-56253, 1-4180, 0-87350, 0-314, 1-4018, 0-944132, 0-9653629, 0-916032, 1-56593"</f>
        <v>0-7693, 0-8273, 1-4354, 1-4283, 0-7668, 1-56930, 1-56253, 1-4180, 0-87350, 0-314, 1-4018, 0-944132, 0-9653629, 0-916032, 1-56593</v>
      </c>
      <c r="C575" t="s">
        <v>575</v>
      </c>
      <c r="D575">
        <v>1</v>
      </c>
    </row>
    <row r="576" spans="1:4" x14ac:dyDescent="0.25">
      <c r="A576">
        <v>358</v>
      </c>
      <c r="B576" t="str">
        <f>"3-452"</f>
        <v>3-452</v>
      </c>
      <c r="C576" t="s">
        <v>576</v>
      </c>
      <c r="D576">
        <v>1</v>
      </c>
    </row>
    <row r="577" spans="1:4" x14ac:dyDescent="0.25">
      <c r="A577">
        <v>359</v>
      </c>
      <c r="B577" t="str">
        <f>"2-7535"</f>
        <v>2-7535</v>
      </c>
      <c r="C577" t="s">
        <v>577</v>
      </c>
      <c r="D577">
        <v>1</v>
      </c>
    </row>
    <row r="578" spans="1:4" x14ac:dyDescent="0.25">
      <c r="A578">
        <v>36</v>
      </c>
      <c r="B578" t="str">
        <f>"91-7106"</f>
        <v>91-7106</v>
      </c>
      <c r="C578" t="s">
        <v>578</v>
      </c>
      <c r="D578">
        <v>1</v>
      </c>
    </row>
    <row r="579" spans="1:4" x14ac:dyDescent="0.25">
      <c r="A579">
        <v>360</v>
      </c>
      <c r="B579" t="str">
        <f>"0-9768318"</f>
        <v>0-9768318</v>
      </c>
      <c r="C579" t="s">
        <v>579</v>
      </c>
      <c r="D579">
        <v>1</v>
      </c>
    </row>
    <row r="580" spans="1:4" x14ac:dyDescent="0.25">
      <c r="A580">
        <v>362</v>
      </c>
      <c r="B580" t="str">
        <f>"1-84150"</f>
        <v>1-84150</v>
      </c>
      <c r="C580" t="s">
        <v>580</v>
      </c>
      <c r="D580">
        <v>1</v>
      </c>
    </row>
    <row r="581" spans="1:4" x14ac:dyDescent="0.25">
      <c r="A581">
        <v>364</v>
      </c>
      <c r="B581" t="str">
        <f>"91-7359, 91-7335, 91-89449"</f>
        <v>91-7359, 91-7335, 91-89449</v>
      </c>
      <c r="C581" t="s">
        <v>581</v>
      </c>
      <c r="D581">
        <v>1</v>
      </c>
    </row>
    <row r="582" spans="1:4" x14ac:dyDescent="0.25">
      <c r="A582">
        <v>365</v>
      </c>
      <c r="B582" t="str">
        <f>"1-58883"</f>
        <v>1-58883</v>
      </c>
      <c r="C582" t="s">
        <v>582</v>
      </c>
      <c r="D582">
        <v>1</v>
      </c>
    </row>
    <row r="583" spans="1:4" x14ac:dyDescent="0.25">
      <c r="A583">
        <v>366</v>
      </c>
      <c r="B583" t="str">
        <f>"84-249"</f>
        <v>84-249</v>
      </c>
      <c r="C583" t="s">
        <v>583</v>
      </c>
      <c r="D583">
        <v>1</v>
      </c>
    </row>
    <row r="584" spans="1:4" x14ac:dyDescent="0.25">
      <c r="A584">
        <v>368</v>
      </c>
      <c r="B584" t="str">
        <f>"3-487"</f>
        <v>3-487</v>
      </c>
      <c r="C584" t="s">
        <v>584</v>
      </c>
      <c r="D584">
        <v>1</v>
      </c>
    </row>
    <row r="585" spans="1:4" x14ac:dyDescent="0.25">
      <c r="A585">
        <v>369</v>
      </c>
      <c r="B585" t="str">
        <f>"0-7656"</f>
        <v>0-7656</v>
      </c>
      <c r="C585" t="s">
        <v>585</v>
      </c>
      <c r="D585">
        <v>1</v>
      </c>
    </row>
    <row r="586" spans="1:4" x14ac:dyDescent="0.25">
      <c r="A586">
        <v>37</v>
      </c>
      <c r="B586" t="str">
        <f>"0-7766, 2-7603"</f>
        <v>0-7766, 2-7603</v>
      </c>
      <c r="C586" t="s">
        <v>586</v>
      </c>
      <c r="D586">
        <v>1</v>
      </c>
    </row>
    <row r="587" spans="1:4" x14ac:dyDescent="0.25">
      <c r="A587">
        <v>370</v>
      </c>
      <c r="B587" t="str">
        <f>"82-560"</f>
        <v>82-560</v>
      </c>
      <c r="C587" t="s">
        <v>587</v>
      </c>
      <c r="D587">
        <v>1</v>
      </c>
    </row>
    <row r="588" spans="1:4" x14ac:dyDescent="0.25">
      <c r="A588">
        <v>371</v>
      </c>
      <c r="B588" t="str">
        <f>"2-07"</f>
        <v>2-07</v>
      </c>
      <c r="C588" t="s">
        <v>588</v>
      </c>
      <c r="D588">
        <v>2</v>
      </c>
    </row>
    <row r="589" spans="1:4" x14ac:dyDescent="0.25">
      <c r="A589">
        <v>372</v>
      </c>
      <c r="B589" t="str">
        <f>"1-870041"</f>
        <v>1-870041</v>
      </c>
      <c r="C589" t="s">
        <v>589</v>
      </c>
      <c r="D589">
        <v>1</v>
      </c>
    </row>
    <row r="590" spans="1:4" x14ac:dyDescent="0.25">
      <c r="A590">
        <v>373</v>
      </c>
      <c r="B590" t="str">
        <f>"1-920806"</f>
        <v>1-920806</v>
      </c>
      <c r="C590" t="s">
        <v>590</v>
      </c>
      <c r="D590">
        <v>1</v>
      </c>
    </row>
    <row r="591" spans="1:4" x14ac:dyDescent="0.25">
      <c r="A591">
        <v>374</v>
      </c>
      <c r="B591" t="str">
        <f>"91-7192, 91-7402"</f>
        <v>91-7192, 91-7402</v>
      </c>
      <c r="C591" t="s">
        <v>591</v>
      </c>
      <c r="D591">
        <v>1</v>
      </c>
    </row>
    <row r="592" spans="1:4" x14ac:dyDescent="0.25">
      <c r="A592">
        <v>375</v>
      </c>
      <c r="B592" t="str">
        <f>"90-77360"</f>
        <v>90-77360</v>
      </c>
      <c r="C592" t="s">
        <v>592</v>
      </c>
      <c r="D592">
        <v>1</v>
      </c>
    </row>
    <row r="593" spans="1:4" x14ac:dyDescent="0.25">
      <c r="A593">
        <v>377</v>
      </c>
      <c r="B593" t="str">
        <f>"0-8203"</f>
        <v>0-8203</v>
      </c>
      <c r="C593" t="s">
        <v>593</v>
      </c>
      <c r="D593">
        <v>1</v>
      </c>
    </row>
    <row r="594" spans="1:4" x14ac:dyDescent="0.25">
      <c r="A594">
        <v>379</v>
      </c>
      <c r="B594" t="str">
        <f>"0-909925"</f>
        <v>0-909925</v>
      </c>
      <c r="C594" t="s">
        <v>594</v>
      </c>
      <c r="D594">
        <v>1</v>
      </c>
    </row>
    <row r="595" spans="1:4" x14ac:dyDescent="0.25">
      <c r="A595">
        <v>38</v>
      </c>
      <c r="B595" t="str">
        <f>"3-8053"</f>
        <v>3-8053</v>
      </c>
      <c r="C595" t="s">
        <v>595</v>
      </c>
      <c r="D595">
        <v>1</v>
      </c>
    </row>
    <row r="596" spans="1:4" x14ac:dyDescent="0.25">
      <c r="A596">
        <v>380</v>
      </c>
      <c r="B596" t="str">
        <f>"0-309"</f>
        <v>0-309</v>
      </c>
      <c r="C596" t="s">
        <v>596</v>
      </c>
      <c r="D596">
        <v>1</v>
      </c>
    </row>
    <row r="597" spans="1:4" x14ac:dyDescent="0.25">
      <c r="A597">
        <v>382</v>
      </c>
      <c r="B597" t="str">
        <f>"03-7065"</f>
        <v>03-7065</v>
      </c>
      <c r="C597" t="s">
        <v>597</v>
      </c>
      <c r="D597">
        <v>1</v>
      </c>
    </row>
    <row r="598" spans="1:4" x14ac:dyDescent="0.25">
      <c r="A598">
        <v>383</v>
      </c>
      <c r="B598" t="str">
        <f>"1-922117, 1-921513, 1-875378"</f>
        <v>1-922117, 1-921513, 1-875378</v>
      </c>
      <c r="C598" t="s">
        <v>598</v>
      </c>
      <c r="D598">
        <v>1</v>
      </c>
    </row>
    <row r="599" spans="1:4" x14ac:dyDescent="0.25">
      <c r="A599">
        <v>385</v>
      </c>
      <c r="B599" t="str">
        <f>"952-5343"</f>
        <v>952-5343</v>
      </c>
      <c r="C599" t="s">
        <v>599</v>
      </c>
      <c r="D599">
        <v>1</v>
      </c>
    </row>
    <row r="600" spans="1:4" x14ac:dyDescent="0.25">
      <c r="A600">
        <v>386</v>
      </c>
      <c r="B600" t="str">
        <f>"82-7518"</f>
        <v>82-7518</v>
      </c>
      <c r="C600" t="s">
        <v>600</v>
      </c>
      <c r="D600">
        <v>1</v>
      </c>
    </row>
    <row r="601" spans="1:4" x14ac:dyDescent="0.25">
      <c r="A601">
        <v>387</v>
      </c>
      <c r="B601" t="str">
        <f>"0-85323"</f>
        <v>0-85323</v>
      </c>
      <c r="C601" t="s">
        <v>601</v>
      </c>
      <c r="D601">
        <v>1</v>
      </c>
    </row>
    <row r="602" spans="1:4" x14ac:dyDescent="0.25">
      <c r="A602">
        <v>388</v>
      </c>
      <c r="B602" t="str">
        <f>"3-927620, 3-89645"</f>
        <v>3-927620, 3-89645</v>
      </c>
      <c r="C602" t="s">
        <v>602</v>
      </c>
      <c r="D602">
        <v>1</v>
      </c>
    </row>
    <row r="603" spans="1:4" x14ac:dyDescent="0.25">
      <c r="A603">
        <v>389</v>
      </c>
      <c r="B603" t="str">
        <f>"954-430, 954-322"</f>
        <v>954-430, 954-322</v>
      </c>
      <c r="C603" t="s">
        <v>603</v>
      </c>
      <c r="D603">
        <v>1</v>
      </c>
    </row>
    <row r="604" spans="1:4" x14ac:dyDescent="0.25">
      <c r="A604">
        <v>39</v>
      </c>
      <c r="B604" t="str">
        <f>"1-60558, 1-58113, 1-59593, 0-909999, 0-89791"</f>
        <v>1-60558, 1-58113, 1-59593, 0-909999, 0-89791</v>
      </c>
      <c r="C604" t="s">
        <v>604</v>
      </c>
      <c r="D604">
        <v>1</v>
      </c>
    </row>
    <row r="605" spans="1:4" x14ac:dyDescent="0.25">
      <c r="A605">
        <v>390</v>
      </c>
      <c r="B605" t="str">
        <f>"0-8143"</f>
        <v>0-8143</v>
      </c>
      <c r="C605" t="s">
        <v>605</v>
      </c>
      <c r="D605">
        <v>1</v>
      </c>
    </row>
    <row r="606" spans="1:4" x14ac:dyDescent="0.25">
      <c r="A606">
        <v>391</v>
      </c>
      <c r="B606" t="str">
        <f>"1-874633"</f>
        <v>1-874633</v>
      </c>
      <c r="C606" t="s">
        <v>606</v>
      </c>
      <c r="D606">
        <v>1</v>
      </c>
    </row>
    <row r="607" spans="1:4" x14ac:dyDescent="0.25">
      <c r="A607">
        <v>392</v>
      </c>
      <c r="B607" t="str">
        <f>"0-9578237"</f>
        <v>0-9578237</v>
      </c>
      <c r="C607" t="s">
        <v>607</v>
      </c>
      <c r="D607">
        <v>1</v>
      </c>
    </row>
    <row r="608" spans="1:4" x14ac:dyDescent="0.25">
      <c r="A608">
        <v>393</v>
      </c>
      <c r="B608" t="str">
        <f>"0-929280, 0-262, 1-57735"</f>
        <v>0-929280, 0-262, 1-57735</v>
      </c>
      <c r="C608" t="s">
        <v>608</v>
      </c>
      <c r="D608">
        <v>1</v>
      </c>
    </row>
    <row r="609" spans="1:4" x14ac:dyDescent="0.25">
      <c r="A609">
        <v>394</v>
      </c>
      <c r="B609" t="str">
        <f>"0-9771263"</f>
        <v>0-9771263</v>
      </c>
      <c r="C609" t="s">
        <v>609</v>
      </c>
      <c r="D609">
        <v>1</v>
      </c>
    </row>
    <row r="610" spans="1:4" x14ac:dyDescent="0.25">
      <c r="A610">
        <v>395</v>
      </c>
      <c r="B610" t="str">
        <f>"1-901978"</f>
        <v>1-901978</v>
      </c>
      <c r="C610" t="s">
        <v>610</v>
      </c>
      <c r="D610">
        <v>1</v>
      </c>
    </row>
    <row r="611" spans="1:4" x14ac:dyDescent="0.25">
      <c r="A611">
        <v>396</v>
      </c>
      <c r="B611" t="str">
        <f>"2-256"</f>
        <v>2-256</v>
      </c>
      <c r="C611" t="s">
        <v>611</v>
      </c>
      <c r="D611">
        <v>1</v>
      </c>
    </row>
    <row r="612" spans="1:4" x14ac:dyDescent="0.25">
      <c r="A612">
        <v>397</v>
      </c>
      <c r="B612" t="str">
        <f>"2-7073"</f>
        <v>2-7073</v>
      </c>
      <c r="C612" t="s">
        <v>612</v>
      </c>
      <c r="D612">
        <v>1</v>
      </c>
    </row>
    <row r="613" spans="1:4" x14ac:dyDescent="0.25">
      <c r="A613">
        <v>398</v>
      </c>
      <c r="B613" t="str">
        <f>"1-906704, 1-905068, 0-9545037"</f>
        <v>1-906704, 1-905068, 0-9545037</v>
      </c>
      <c r="C613" t="s">
        <v>613</v>
      </c>
      <c r="D613">
        <v>1</v>
      </c>
    </row>
    <row r="614" spans="1:4" x14ac:dyDescent="0.25">
      <c r="A614">
        <v>399</v>
      </c>
      <c r="B614" t="str">
        <f>"0-7864, 0-89950"</f>
        <v>0-7864, 0-89950</v>
      </c>
      <c r="C614" t="s">
        <v>614</v>
      </c>
      <c r="D614">
        <v>1</v>
      </c>
    </row>
    <row r="615" spans="1:4" x14ac:dyDescent="0.25">
      <c r="A615">
        <v>4</v>
      </c>
      <c r="B615" t="str">
        <f>"82-7532"</f>
        <v>82-7532</v>
      </c>
      <c r="C615" t="s">
        <v>615</v>
      </c>
      <c r="D615">
        <v>1</v>
      </c>
    </row>
    <row r="616" spans="1:4" x14ac:dyDescent="0.25">
      <c r="A616">
        <v>40</v>
      </c>
      <c r="B616" t="str">
        <f>"3-89958"</f>
        <v>3-89958</v>
      </c>
      <c r="C616" t="s">
        <v>616</v>
      </c>
      <c r="D616">
        <v>1</v>
      </c>
    </row>
    <row r="617" spans="1:4" x14ac:dyDescent="0.25">
      <c r="A617">
        <v>400</v>
      </c>
      <c r="B617" t="str">
        <f>"3-89161, 3-503"</f>
        <v>3-89161, 3-503</v>
      </c>
      <c r="C617" t="s">
        <v>617</v>
      </c>
      <c r="D617">
        <v>1</v>
      </c>
    </row>
    <row r="618" spans="1:4" x14ac:dyDescent="0.25">
      <c r="A618">
        <v>401</v>
      </c>
      <c r="B618" t="str">
        <f>"87-16, 87-629"</f>
        <v>87-16, 87-629</v>
      </c>
      <c r="C618" t="s">
        <v>618</v>
      </c>
      <c r="D618">
        <v>1</v>
      </c>
    </row>
    <row r="619" spans="1:4" x14ac:dyDescent="0.25">
      <c r="A619">
        <v>402</v>
      </c>
      <c r="B619" t="str">
        <f>"0-918024"</f>
        <v>0-918024</v>
      </c>
      <c r="C619" t="s">
        <v>619</v>
      </c>
      <c r="D619">
        <v>1</v>
      </c>
    </row>
    <row r="620" spans="1:4" x14ac:dyDescent="0.25">
      <c r="A620">
        <v>403</v>
      </c>
      <c r="B620" t="str">
        <f>"0-85315"</f>
        <v>0-85315</v>
      </c>
      <c r="C620" t="s">
        <v>620</v>
      </c>
      <c r="D620">
        <v>1</v>
      </c>
    </row>
    <row r="621" spans="1:4" x14ac:dyDescent="0.25">
      <c r="A621">
        <v>404</v>
      </c>
      <c r="B621" t="str">
        <f>"1-4128, 0-7658"</f>
        <v>1-4128, 0-7658</v>
      </c>
      <c r="C621" t="s">
        <v>621</v>
      </c>
      <c r="D621">
        <v>1</v>
      </c>
    </row>
    <row r="622" spans="1:4" x14ac:dyDescent="0.25">
      <c r="A622">
        <v>407</v>
      </c>
      <c r="B622" t="str">
        <f>"0-275"</f>
        <v>0-275</v>
      </c>
      <c r="C622" t="s">
        <v>622</v>
      </c>
      <c r="D622">
        <v>2</v>
      </c>
    </row>
    <row r="623" spans="1:4" x14ac:dyDescent="0.25">
      <c r="A623">
        <v>408</v>
      </c>
      <c r="B623" t="str">
        <f>"2-7605"</f>
        <v>2-7605</v>
      </c>
      <c r="C623" t="s">
        <v>623</v>
      </c>
      <c r="D623">
        <v>1</v>
      </c>
    </row>
    <row r="624" spans="1:4" x14ac:dyDescent="0.25">
      <c r="A624">
        <v>41</v>
      </c>
      <c r="B624" t="str">
        <f>"2-913149"</f>
        <v>2-913149</v>
      </c>
      <c r="C624" t="s">
        <v>624</v>
      </c>
      <c r="D624">
        <v>1</v>
      </c>
    </row>
    <row r="625" spans="1:4" x14ac:dyDescent="0.25">
      <c r="A625">
        <v>410</v>
      </c>
      <c r="B625" t="str">
        <f>"951-768"</f>
        <v>951-768</v>
      </c>
      <c r="C625" t="s">
        <v>625</v>
      </c>
      <c r="D625">
        <v>1</v>
      </c>
    </row>
    <row r="626" spans="1:4" x14ac:dyDescent="0.25">
      <c r="A626">
        <v>411</v>
      </c>
      <c r="B626" t="str">
        <f>"3-924963"</f>
        <v>3-924963</v>
      </c>
      <c r="C626" t="s">
        <v>626</v>
      </c>
      <c r="D626">
        <v>1</v>
      </c>
    </row>
    <row r="627" spans="1:4" x14ac:dyDescent="0.25">
      <c r="A627">
        <v>412</v>
      </c>
      <c r="B627" t="str">
        <f>"0-252"</f>
        <v>0-252</v>
      </c>
      <c r="C627" t="s">
        <v>627</v>
      </c>
      <c r="D627">
        <v>1</v>
      </c>
    </row>
    <row r="628" spans="1:4" x14ac:dyDescent="0.25">
      <c r="A628">
        <v>413</v>
      </c>
      <c r="B628" t="str">
        <f>"82-90888"</f>
        <v>82-90888</v>
      </c>
      <c r="C628" t="s">
        <v>628</v>
      </c>
      <c r="D628">
        <v>1</v>
      </c>
    </row>
    <row r="629" spans="1:4" x14ac:dyDescent="0.25">
      <c r="A629">
        <v>415</v>
      </c>
      <c r="B629" t="str">
        <f>"4-274"</f>
        <v>4-274</v>
      </c>
      <c r="C629" t="s">
        <v>629</v>
      </c>
      <c r="D629">
        <v>1</v>
      </c>
    </row>
    <row r="630" spans="1:4" x14ac:dyDescent="0.25">
      <c r="A630">
        <v>417</v>
      </c>
      <c r="B630" t="str">
        <f>"3-515"</f>
        <v>3-515</v>
      </c>
      <c r="C630" t="s">
        <v>630</v>
      </c>
      <c r="D630">
        <v>2</v>
      </c>
    </row>
    <row r="631" spans="1:4" x14ac:dyDescent="0.25">
      <c r="A631">
        <v>418</v>
      </c>
      <c r="B631" t="str">
        <f>"91-89300"</f>
        <v>91-89300</v>
      </c>
      <c r="C631" t="s">
        <v>631</v>
      </c>
      <c r="D631">
        <v>1</v>
      </c>
    </row>
    <row r="632" spans="1:4" x14ac:dyDescent="0.25">
      <c r="A632">
        <v>419</v>
      </c>
      <c r="B632" t="str">
        <f>"1-86134"</f>
        <v>1-86134</v>
      </c>
      <c r="C632" t="s">
        <v>632</v>
      </c>
      <c r="D632">
        <v>1</v>
      </c>
    </row>
    <row r="633" spans="1:4" x14ac:dyDescent="0.25">
      <c r="A633">
        <v>42</v>
      </c>
      <c r="B633" t="str">
        <f>"88-7000"</f>
        <v>88-7000</v>
      </c>
      <c r="C633" t="s">
        <v>633</v>
      </c>
      <c r="D633">
        <v>1</v>
      </c>
    </row>
    <row r="634" spans="1:4" x14ac:dyDescent="0.25">
      <c r="A634">
        <v>420</v>
      </c>
      <c r="B634" t="str">
        <f>"0-946433"</f>
        <v>0-946433</v>
      </c>
      <c r="C634" t="s">
        <v>634</v>
      </c>
      <c r="D634">
        <v>1</v>
      </c>
    </row>
    <row r="635" spans="1:4" x14ac:dyDescent="0.25">
      <c r="A635">
        <v>421</v>
      </c>
      <c r="B635" t="str">
        <f>"0-7799, 0-88946, 0-935106, 0-7734"</f>
        <v>0-7799, 0-88946, 0-935106, 0-7734</v>
      </c>
      <c r="C635" t="s">
        <v>635</v>
      </c>
      <c r="D635">
        <v>1</v>
      </c>
    </row>
    <row r="636" spans="1:4" x14ac:dyDescent="0.25">
      <c r="A636">
        <v>422</v>
      </c>
      <c r="B636" t="str">
        <f>"0-939773"</f>
        <v>0-939773</v>
      </c>
      <c r="C636" t="s">
        <v>636</v>
      </c>
      <c r="D636">
        <v>1</v>
      </c>
    </row>
    <row r="637" spans="1:4" x14ac:dyDescent="0.25">
      <c r="A637">
        <v>423</v>
      </c>
      <c r="B637" t="str">
        <f>"1-84615, 0-85115"</f>
        <v>1-84615, 0-85115</v>
      </c>
      <c r="C637" t="s">
        <v>637</v>
      </c>
      <c r="D637">
        <v>2</v>
      </c>
    </row>
    <row r="638" spans="1:4" x14ac:dyDescent="0.25">
      <c r="A638">
        <v>424</v>
      </c>
      <c r="B638" t="str">
        <f>"0-85991, 1-84383, 1-84384"</f>
        <v>0-85991, 1-84383, 1-84384</v>
      </c>
      <c r="C638" t="s">
        <v>638</v>
      </c>
      <c r="D638">
        <v>1</v>
      </c>
    </row>
    <row r="639" spans="1:4" x14ac:dyDescent="0.25">
      <c r="A639">
        <v>425</v>
      </c>
      <c r="B639" t="str">
        <f>"1-85578"</f>
        <v>1-85578</v>
      </c>
      <c r="C639" t="s">
        <v>639</v>
      </c>
      <c r="D639">
        <v>1</v>
      </c>
    </row>
    <row r="640" spans="1:4" x14ac:dyDescent="0.25">
      <c r="A640">
        <v>428</v>
      </c>
      <c r="B640" t="str">
        <f>"977-424"</f>
        <v>977-424</v>
      </c>
      <c r="C640" t="s">
        <v>640</v>
      </c>
      <c r="D640">
        <v>1</v>
      </c>
    </row>
    <row r="641" spans="1:4" x14ac:dyDescent="0.25">
      <c r="A641">
        <v>43</v>
      </c>
      <c r="B641" t="str">
        <f>"0-7748"</f>
        <v>0-7748</v>
      </c>
      <c r="C641" t="s">
        <v>641</v>
      </c>
      <c r="D641">
        <v>1</v>
      </c>
    </row>
    <row r="642" spans="1:4" x14ac:dyDescent="0.25">
      <c r="A642">
        <v>430</v>
      </c>
      <c r="B642" t="str">
        <f>"9979-66"</f>
        <v>9979-66</v>
      </c>
      <c r="C642" t="s">
        <v>642</v>
      </c>
      <c r="D642">
        <v>1</v>
      </c>
    </row>
    <row r="643" spans="1:4" x14ac:dyDescent="0.25">
      <c r="A643">
        <v>432</v>
      </c>
      <c r="B643" t="str">
        <f>"82-7935"</f>
        <v>82-7935</v>
      </c>
      <c r="C643" t="s">
        <v>643</v>
      </c>
      <c r="D643">
        <v>1</v>
      </c>
    </row>
    <row r="644" spans="1:4" x14ac:dyDescent="0.25">
      <c r="A644">
        <v>433</v>
      </c>
      <c r="B644" t="str">
        <f>"3-85165, 3-900767, 3-7092"</f>
        <v>3-85165, 3-900767, 3-7092</v>
      </c>
      <c r="C644" t="s">
        <v>644</v>
      </c>
      <c r="D644">
        <v>1</v>
      </c>
    </row>
    <row r="645" spans="1:4" x14ac:dyDescent="0.25">
      <c r="A645">
        <v>434</v>
      </c>
      <c r="B645" t="str">
        <f>"973-637"</f>
        <v>973-637</v>
      </c>
      <c r="C645" t="s">
        <v>645</v>
      </c>
      <c r="D645">
        <v>1</v>
      </c>
    </row>
    <row r="646" spans="1:4" x14ac:dyDescent="0.25">
      <c r="A646">
        <v>435</v>
      </c>
      <c r="B646" t="str">
        <f>"3-9809362"</f>
        <v>3-9809362</v>
      </c>
      <c r="C646" t="s">
        <v>646</v>
      </c>
      <c r="D646">
        <v>1</v>
      </c>
    </row>
    <row r="647" spans="1:4" x14ac:dyDescent="0.25">
      <c r="A647">
        <v>436</v>
      </c>
      <c r="B647" t="str">
        <f>"2-252"</f>
        <v>2-252</v>
      </c>
      <c r="C647" t="s">
        <v>647</v>
      </c>
      <c r="D647">
        <v>1</v>
      </c>
    </row>
    <row r="648" spans="1:4" x14ac:dyDescent="0.25">
      <c r="A648">
        <v>437</v>
      </c>
      <c r="B648" t="str">
        <f>"970-32"</f>
        <v>970-32</v>
      </c>
      <c r="C648" t="s">
        <v>648</v>
      </c>
      <c r="D648">
        <v>1</v>
      </c>
    </row>
    <row r="649" spans="1:4" x14ac:dyDescent="0.25">
      <c r="A649">
        <v>438</v>
      </c>
      <c r="B649" t="str">
        <f>"0-12"</f>
        <v>0-12</v>
      </c>
      <c r="C649" t="s">
        <v>649</v>
      </c>
      <c r="D649">
        <v>2</v>
      </c>
    </row>
    <row r="650" spans="1:4" x14ac:dyDescent="0.25">
      <c r="A650">
        <v>439</v>
      </c>
      <c r="B650" t="str">
        <f>"81-85425, 81-85054, 81-7304"</f>
        <v>81-85425, 81-85054, 81-7304</v>
      </c>
      <c r="C650" t="s">
        <v>650</v>
      </c>
      <c r="D650">
        <v>1</v>
      </c>
    </row>
    <row r="651" spans="1:4" x14ac:dyDescent="0.25">
      <c r="A651">
        <v>44</v>
      </c>
      <c r="B651" t="str">
        <f>"81-904262"</f>
        <v>81-904262</v>
      </c>
      <c r="C651" t="s">
        <v>651</v>
      </c>
      <c r="D651">
        <v>1</v>
      </c>
    </row>
    <row r="652" spans="1:4" x14ac:dyDescent="0.25">
      <c r="A652">
        <v>440</v>
      </c>
      <c r="B652" t="str">
        <f>"7-309"</f>
        <v>7-309</v>
      </c>
      <c r="C652" t="s">
        <v>652</v>
      </c>
      <c r="D652">
        <v>1</v>
      </c>
    </row>
    <row r="653" spans="1:4" x14ac:dyDescent="0.25">
      <c r="A653">
        <v>441</v>
      </c>
      <c r="B653" t="str">
        <f>"91-7656"</f>
        <v>91-7656</v>
      </c>
      <c r="C653" t="s">
        <v>653</v>
      </c>
      <c r="D653">
        <v>1</v>
      </c>
    </row>
    <row r="654" spans="1:4" x14ac:dyDescent="0.25">
      <c r="A654">
        <v>442</v>
      </c>
      <c r="B654" t="str">
        <f>"92-808"</f>
        <v>92-808</v>
      </c>
      <c r="C654" t="s">
        <v>654</v>
      </c>
      <c r="D654">
        <v>1</v>
      </c>
    </row>
    <row r="655" spans="1:4" x14ac:dyDescent="0.25">
      <c r="A655">
        <v>443</v>
      </c>
      <c r="B655" t="str">
        <f>"1-85196"</f>
        <v>1-85196</v>
      </c>
      <c r="C655" t="s">
        <v>655</v>
      </c>
      <c r="D655">
        <v>1</v>
      </c>
    </row>
    <row r="656" spans="1:4" x14ac:dyDescent="0.25">
      <c r="A656">
        <v>444</v>
      </c>
      <c r="B656" t="str">
        <f>"91-39, 91-38"</f>
        <v>91-39, 91-38</v>
      </c>
      <c r="C656" t="s">
        <v>656</v>
      </c>
      <c r="D656">
        <v>1</v>
      </c>
    </row>
    <row r="657" spans="1:4" x14ac:dyDescent="0.25">
      <c r="A657">
        <v>445</v>
      </c>
      <c r="B657" t="str">
        <f>"0-9546484"</f>
        <v>0-9546484</v>
      </c>
      <c r="C657" t="s">
        <v>657</v>
      </c>
      <c r="D657">
        <v>1</v>
      </c>
    </row>
    <row r="658" spans="1:4" x14ac:dyDescent="0.25">
      <c r="A658">
        <v>447</v>
      </c>
      <c r="B658" t="str">
        <f>"3-85076, 3-85114, 3-99030, 3-85428"</f>
        <v>3-85076, 3-85114, 3-99030, 3-85428</v>
      </c>
      <c r="C658" t="s">
        <v>658</v>
      </c>
      <c r="D658">
        <v>1</v>
      </c>
    </row>
    <row r="659" spans="1:4" x14ac:dyDescent="0.25">
      <c r="A659">
        <v>448</v>
      </c>
      <c r="B659" t="str">
        <f>"0-936406"</f>
        <v>0-936406</v>
      </c>
      <c r="C659" t="s">
        <v>659</v>
      </c>
      <c r="D659">
        <v>1</v>
      </c>
    </row>
    <row r="660" spans="1:4" x14ac:dyDescent="0.25">
      <c r="A660">
        <v>449</v>
      </c>
      <c r="B660" t="str">
        <f>"88-7062"</f>
        <v>88-7062</v>
      </c>
      <c r="C660" t="s">
        <v>660</v>
      </c>
      <c r="D660">
        <v>1</v>
      </c>
    </row>
    <row r="661" spans="1:4" x14ac:dyDescent="0.25">
      <c r="A661">
        <v>45</v>
      </c>
      <c r="B661" t="str">
        <f>"0-87013"</f>
        <v>0-87013</v>
      </c>
      <c r="C661" t="s">
        <v>661</v>
      </c>
      <c r="D661">
        <v>1</v>
      </c>
    </row>
    <row r="662" spans="1:4" x14ac:dyDescent="0.25">
      <c r="A662">
        <v>450</v>
      </c>
      <c r="B662" t="str">
        <f>"0-85989, 1-905816, 0-900771, 0-902414, 0-9501308"</f>
        <v>0-85989, 1-905816, 0-900771, 0-902414, 0-9501308</v>
      </c>
      <c r="C662" t="s">
        <v>662</v>
      </c>
      <c r="D662">
        <v>1</v>
      </c>
    </row>
    <row r="663" spans="1:4" x14ac:dyDescent="0.25">
      <c r="A663">
        <v>452</v>
      </c>
      <c r="B663" t="str">
        <f>"3-421"</f>
        <v>3-421</v>
      </c>
      <c r="C663" t="s">
        <v>663</v>
      </c>
      <c r="D663">
        <v>1</v>
      </c>
    </row>
    <row r="664" spans="1:4" x14ac:dyDescent="0.25">
      <c r="A664">
        <v>453</v>
      </c>
      <c r="B664" t="str">
        <f>"0-87732"</f>
        <v>0-87732</v>
      </c>
      <c r="C664" t="s">
        <v>664</v>
      </c>
      <c r="D664">
        <v>1</v>
      </c>
    </row>
    <row r="665" spans="1:4" x14ac:dyDescent="0.25">
      <c r="A665">
        <v>454</v>
      </c>
      <c r="B665" t="str">
        <f>"82-90898"</f>
        <v>82-90898</v>
      </c>
      <c r="C665" t="s">
        <v>665</v>
      </c>
      <c r="D665">
        <v>1</v>
      </c>
    </row>
    <row r="666" spans="1:4" x14ac:dyDescent="0.25">
      <c r="A666">
        <v>455</v>
      </c>
      <c r="B666" t="str">
        <f>"0-89072"</f>
        <v>0-89072</v>
      </c>
      <c r="C666" t="s">
        <v>666</v>
      </c>
      <c r="D666">
        <v>1</v>
      </c>
    </row>
    <row r="667" spans="1:4" x14ac:dyDescent="0.25">
      <c r="A667">
        <v>456</v>
      </c>
      <c r="B667" t="str">
        <f>"2-251"</f>
        <v>2-251</v>
      </c>
      <c r="C667" t="s">
        <v>667</v>
      </c>
      <c r="D667">
        <v>1</v>
      </c>
    </row>
    <row r="668" spans="1:4" x14ac:dyDescent="0.25">
      <c r="A668">
        <v>457</v>
      </c>
      <c r="B668" t="str">
        <f>"0-19"</f>
        <v>0-19</v>
      </c>
      <c r="C668" t="s">
        <v>668</v>
      </c>
      <c r="D668">
        <v>2</v>
      </c>
    </row>
    <row r="669" spans="1:4" x14ac:dyDescent="0.25">
      <c r="A669">
        <v>458</v>
      </c>
      <c r="B669" t="str">
        <f>"87-9377"</f>
        <v>87-9377</v>
      </c>
      <c r="C669" t="s">
        <v>669</v>
      </c>
      <c r="D669">
        <v>1</v>
      </c>
    </row>
    <row r="670" spans="1:4" x14ac:dyDescent="0.25">
      <c r="A670">
        <v>459</v>
      </c>
      <c r="B670" t="str">
        <f>"1-55250"</f>
        <v>1-55250</v>
      </c>
      <c r="C670" t="s">
        <v>670</v>
      </c>
      <c r="D670">
        <v>1</v>
      </c>
    </row>
    <row r="671" spans="1:4" x14ac:dyDescent="0.25">
      <c r="A671">
        <v>46</v>
      </c>
      <c r="B671" t="str">
        <f>"3-89323"</f>
        <v>3-89323</v>
      </c>
      <c r="C671" t="s">
        <v>671</v>
      </c>
      <c r="D671">
        <v>1</v>
      </c>
    </row>
    <row r="672" spans="1:4" x14ac:dyDescent="0.25">
      <c r="A672">
        <v>460</v>
      </c>
      <c r="B672" t="str">
        <f>"1-901502"</f>
        <v>1-901502</v>
      </c>
      <c r="C672" t="s">
        <v>672</v>
      </c>
      <c r="D672">
        <v>1</v>
      </c>
    </row>
    <row r="673" spans="1:4" x14ac:dyDescent="0.25">
      <c r="A673">
        <v>461</v>
      </c>
      <c r="B673" t="str">
        <f>"3-938793, 3-86838, 3-937202"</f>
        <v>3-938793, 3-86838, 3-937202</v>
      </c>
      <c r="C673" t="s">
        <v>673</v>
      </c>
      <c r="D673">
        <v>1</v>
      </c>
    </row>
    <row r="674" spans="1:4" x14ac:dyDescent="0.25">
      <c r="A674">
        <v>462</v>
      </c>
      <c r="B674" t="str">
        <f>"1-57586"</f>
        <v>1-57586</v>
      </c>
      <c r="C674" t="s">
        <v>674</v>
      </c>
      <c r="D674">
        <v>1</v>
      </c>
    </row>
    <row r="675" spans="1:4" x14ac:dyDescent="0.25">
      <c r="A675">
        <v>463</v>
      </c>
      <c r="B675" t="str">
        <f>"91-7678"</f>
        <v>91-7678</v>
      </c>
      <c r="C675" t="s">
        <v>675</v>
      </c>
      <c r="D675">
        <v>1</v>
      </c>
    </row>
    <row r="676" spans="1:4" x14ac:dyDescent="0.25">
      <c r="A676">
        <v>464</v>
      </c>
      <c r="B676" t="str">
        <f>"3-88479, 3-8260"</f>
        <v>3-88479, 3-8260</v>
      </c>
      <c r="C676" t="s">
        <v>676</v>
      </c>
      <c r="D676">
        <v>1</v>
      </c>
    </row>
    <row r="677" spans="1:4" x14ac:dyDescent="0.25">
      <c r="A677">
        <v>465</v>
      </c>
      <c r="B677" t="str">
        <f>"0-89410, 1-58826, 0-931477, 1-55587"</f>
        <v>0-89410, 1-58826, 0-931477, 1-55587</v>
      </c>
      <c r="C677" t="s">
        <v>677</v>
      </c>
      <c r="D677">
        <v>1</v>
      </c>
    </row>
    <row r="678" spans="1:4" x14ac:dyDescent="0.25">
      <c r="A678">
        <v>467</v>
      </c>
      <c r="B678" t="str">
        <f>"1-62981, 0-89181"</f>
        <v>1-62981, 0-89181</v>
      </c>
      <c r="C678" t="s">
        <v>678</v>
      </c>
      <c r="D678">
        <v>1</v>
      </c>
    </row>
    <row r="679" spans="1:4" x14ac:dyDescent="0.25">
      <c r="A679">
        <v>468</v>
      </c>
      <c r="B679" t="str">
        <f>"2-84174"</f>
        <v>2-84174</v>
      </c>
      <c r="C679" t="s">
        <v>679</v>
      </c>
      <c r="D679">
        <v>1</v>
      </c>
    </row>
    <row r="680" spans="1:4" x14ac:dyDescent="0.25">
      <c r="A680">
        <v>469</v>
      </c>
      <c r="B680" t="str">
        <f>"1-85866"</f>
        <v>1-85866</v>
      </c>
      <c r="C680" t="s">
        <v>680</v>
      </c>
      <c r="D680">
        <v>1</v>
      </c>
    </row>
    <row r="681" spans="1:4" x14ac:dyDescent="0.25">
      <c r="A681">
        <v>47</v>
      </c>
      <c r="B681" t="str">
        <f>"0-912050, 0-89688, 0-87548, 0-8126"</f>
        <v>0-912050, 0-89688, 0-87548, 0-8126</v>
      </c>
      <c r="C681" t="s">
        <v>681</v>
      </c>
      <c r="D681">
        <v>1</v>
      </c>
    </row>
    <row r="682" spans="1:4" x14ac:dyDescent="0.25">
      <c r="A682">
        <v>470</v>
      </c>
      <c r="B682" t="str">
        <f>"1-85278, 1-84064, 1-84542, 1-85898, 1-84844, 1-84376, 1-84720"</f>
        <v>1-85278, 1-84064, 1-84542, 1-85898, 1-84844, 1-84376, 1-84720</v>
      </c>
      <c r="C682" t="s">
        <v>682</v>
      </c>
      <c r="D682">
        <v>2</v>
      </c>
    </row>
    <row r="683" spans="1:4" x14ac:dyDescent="0.25">
      <c r="A683">
        <v>471</v>
      </c>
      <c r="B683" t="str">
        <f>"1-880611"</f>
        <v>1-880611</v>
      </c>
      <c r="C683" t="s">
        <v>683</v>
      </c>
      <c r="D683">
        <v>1</v>
      </c>
    </row>
    <row r="684" spans="1:4" x14ac:dyDescent="0.25">
      <c r="A684">
        <v>473</v>
      </c>
      <c r="B684" t="str">
        <f>"2-86820"</f>
        <v>2-86820</v>
      </c>
      <c r="C684" t="s">
        <v>684</v>
      </c>
      <c r="D684">
        <v>1</v>
      </c>
    </row>
    <row r="685" spans="1:4" x14ac:dyDescent="0.25">
      <c r="A685">
        <v>474</v>
      </c>
      <c r="B685" t="str">
        <f>"0-904498"</f>
        <v>0-904498</v>
      </c>
      <c r="C685" t="s">
        <v>685</v>
      </c>
      <c r="D685">
        <v>1</v>
      </c>
    </row>
    <row r="686" spans="1:4" x14ac:dyDescent="0.25">
      <c r="A686">
        <v>475</v>
      </c>
      <c r="B686" t="str">
        <f>"91-87215"</f>
        <v>91-87215</v>
      </c>
      <c r="C686" t="s">
        <v>686</v>
      </c>
      <c r="D686">
        <v>1</v>
      </c>
    </row>
    <row r="687" spans="1:4" x14ac:dyDescent="0.25">
      <c r="A687">
        <v>476</v>
      </c>
      <c r="B687" t="str">
        <f>"972-22"</f>
        <v>972-22</v>
      </c>
      <c r="C687" t="s">
        <v>687</v>
      </c>
      <c r="D687">
        <v>1</v>
      </c>
    </row>
    <row r="688" spans="1:4" x14ac:dyDescent="0.25">
      <c r="A688">
        <v>478</v>
      </c>
      <c r="B688" t="str">
        <f>"1-4082, 0-273, 0-85941, 0-87692, 0-02, 0-87777, 0-582, 1-4058"</f>
        <v>1-4082, 0-273, 0-85941, 0-87692, 0-02, 0-87777, 0-582, 1-4058</v>
      </c>
      <c r="C688" t="s">
        <v>688</v>
      </c>
      <c r="D688">
        <v>1</v>
      </c>
    </row>
    <row r="689" spans="1:4" x14ac:dyDescent="0.25">
      <c r="A689">
        <v>479</v>
      </c>
      <c r="B689" t="str">
        <f>"1-896926"</f>
        <v>1-896926</v>
      </c>
      <c r="C689" t="s">
        <v>689</v>
      </c>
      <c r="D689">
        <v>1</v>
      </c>
    </row>
    <row r="690" spans="1:4" x14ac:dyDescent="0.25">
      <c r="A690">
        <v>48</v>
      </c>
      <c r="B690" t="str">
        <f>"3-89646"</f>
        <v>3-89646</v>
      </c>
      <c r="C690" t="s">
        <v>690</v>
      </c>
      <c r="D690">
        <v>1</v>
      </c>
    </row>
    <row r="691" spans="1:4" x14ac:dyDescent="0.25">
      <c r="A691">
        <v>480</v>
      </c>
      <c r="B691" t="str">
        <f>"84-95999"</f>
        <v>84-95999</v>
      </c>
      <c r="C691" t="s">
        <v>691</v>
      </c>
      <c r="D691">
        <v>1</v>
      </c>
    </row>
    <row r="692" spans="1:4" x14ac:dyDescent="0.25">
      <c r="A692">
        <v>481</v>
      </c>
      <c r="B692" t="str">
        <f>"90-04, 90-474, 90-6764"</f>
        <v>90-04, 90-474, 90-6764</v>
      </c>
      <c r="C692" t="s">
        <v>692</v>
      </c>
      <c r="D692">
        <v>2</v>
      </c>
    </row>
    <row r="693" spans="1:4" x14ac:dyDescent="0.25">
      <c r="A693">
        <v>482</v>
      </c>
      <c r="B693" t="str">
        <f>"3-88304"</f>
        <v>3-88304</v>
      </c>
      <c r="C693" t="s">
        <v>693</v>
      </c>
      <c r="D693">
        <v>1</v>
      </c>
    </row>
    <row r="694" spans="1:4" x14ac:dyDescent="0.25">
      <c r="A694">
        <v>483</v>
      </c>
      <c r="B694" t="str">
        <f>"1-59333"</f>
        <v>1-59333</v>
      </c>
      <c r="C694" t="s">
        <v>694</v>
      </c>
      <c r="D694">
        <v>1</v>
      </c>
    </row>
    <row r="695" spans="1:4" x14ac:dyDescent="0.25">
      <c r="A695">
        <v>484</v>
      </c>
      <c r="B695" t="str">
        <f>"0-906127, 1-84682, 1-85182"</f>
        <v>0-906127, 1-84682, 1-85182</v>
      </c>
      <c r="C695" t="s">
        <v>695</v>
      </c>
      <c r="D695">
        <v>1</v>
      </c>
    </row>
    <row r="696" spans="1:4" x14ac:dyDescent="0.25">
      <c r="A696">
        <v>485</v>
      </c>
      <c r="B696" t="str">
        <f>"0-913113"</f>
        <v>0-913113</v>
      </c>
      <c r="C696" t="s">
        <v>696</v>
      </c>
      <c r="D696">
        <v>1</v>
      </c>
    </row>
    <row r="697" spans="1:4" x14ac:dyDescent="0.25">
      <c r="A697">
        <v>486</v>
      </c>
      <c r="B697" t="str">
        <f>"81-215"</f>
        <v>81-215</v>
      </c>
      <c r="C697" t="s">
        <v>697</v>
      </c>
      <c r="D697">
        <v>1</v>
      </c>
    </row>
    <row r="698" spans="1:4" x14ac:dyDescent="0.25">
      <c r="A698">
        <v>487</v>
      </c>
      <c r="B698" t="str">
        <f>"0-88318, 0-7354, 1-56396"</f>
        <v>0-88318, 0-7354, 1-56396</v>
      </c>
      <c r="C698" t="s">
        <v>698</v>
      </c>
      <c r="D698">
        <v>1</v>
      </c>
    </row>
    <row r="699" spans="1:4" x14ac:dyDescent="0.25">
      <c r="A699">
        <v>488</v>
      </c>
      <c r="B699" t="str">
        <f>"0-8166"</f>
        <v>0-8166</v>
      </c>
      <c r="C699" t="s">
        <v>699</v>
      </c>
      <c r="D699">
        <v>2</v>
      </c>
    </row>
    <row r="700" spans="1:4" x14ac:dyDescent="0.25">
      <c r="A700">
        <v>49</v>
      </c>
      <c r="B700" t="str">
        <f>"0-7277, 0-901948"</f>
        <v>0-7277, 0-901948</v>
      </c>
      <c r="C700" t="s">
        <v>700</v>
      </c>
      <c r="D700">
        <v>1</v>
      </c>
    </row>
    <row r="701" spans="1:4" x14ac:dyDescent="0.25">
      <c r="A701">
        <v>490</v>
      </c>
      <c r="B701" t="str">
        <f>"0-906348"</f>
        <v>0-906348</v>
      </c>
      <c r="C701" t="s">
        <v>701</v>
      </c>
      <c r="D701">
        <v>1</v>
      </c>
    </row>
    <row r="702" spans="1:4" x14ac:dyDescent="0.25">
      <c r="A702">
        <v>491</v>
      </c>
      <c r="B702" t="str">
        <f>"80-246, 80-7184, 80-7066"</f>
        <v>80-246, 80-7184, 80-7066</v>
      </c>
      <c r="C702" t="s">
        <v>702</v>
      </c>
      <c r="D702">
        <v>1</v>
      </c>
    </row>
    <row r="703" spans="1:4" x14ac:dyDescent="0.25">
      <c r="A703">
        <v>492</v>
      </c>
      <c r="B703" t="str">
        <f>"0-500"</f>
        <v>0-500</v>
      </c>
      <c r="C703" t="s">
        <v>703</v>
      </c>
      <c r="D703">
        <v>1</v>
      </c>
    </row>
    <row r="704" spans="1:4" x14ac:dyDescent="0.25">
      <c r="A704">
        <v>493</v>
      </c>
      <c r="B704" t="str">
        <f>"3-89899, 3-89124"</f>
        <v>3-89899, 3-89124</v>
      </c>
      <c r="C704" t="s">
        <v>704</v>
      </c>
      <c r="D704">
        <v>1</v>
      </c>
    </row>
    <row r="705" spans="1:4" x14ac:dyDescent="0.25">
      <c r="A705">
        <v>494</v>
      </c>
      <c r="B705" t="str">
        <f>"1-880446, 1-931971"</f>
        <v>1-880446, 1-931971</v>
      </c>
      <c r="C705" t="s">
        <v>705</v>
      </c>
      <c r="D705">
        <v>1</v>
      </c>
    </row>
    <row r="706" spans="1:4" x14ac:dyDescent="0.25">
      <c r="A706">
        <v>495</v>
      </c>
      <c r="B706" t="str">
        <f>"82-7099"</f>
        <v>82-7099</v>
      </c>
      <c r="C706" t="s">
        <v>706</v>
      </c>
      <c r="D706">
        <v>1</v>
      </c>
    </row>
    <row r="707" spans="1:4" x14ac:dyDescent="0.25">
      <c r="A707">
        <v>496</v>
      </c>
      <c r="B707" t="str">
        <f>"4-87043"</f>
        <v>4-87043</v>
      </c>
      <c r="C707" t="s">
        <v>707</v>
      </c>
      <c r="D707">
        <v>1</v>
      </c>
    </row>
    <row r="708" spans="1:4" x14ac:dyDescent="0.25">
      <c r="A708">
        <v>499</v>
      </c>
      <c r="B708" t="str">
        <f>"3-933127, 3-89942, 3-8376"</f>
        <v>3-933127, 3-89942, 3-8376</v>
      </c>
      <c r="C708" t="s">
        <v>708</v>
      </c>
      <c r="D708">
        <v>1</v>
      </c>
    </row>
    <row r="709" spans="1:4" x14ac:dyDescent="0.25">
      <c r="A709">
        <v>5</v>
      </c>
      <c r="B709" t="str">
        <f>"981-281, 981-277, 9971-966, 9971-950, 981-02, 981-279, 981-238, 981-256, 9971-978, 981-4139, 981-283"</f>
        <v>981-281, 981-277, 9971-966, 9971-950, 981-02, 981-279, 981-238, 981-256, 9971-978, 981-4139, 981-283</v>
      </c>
      <c r="C709" t="s">
        <v>709</v>
      </c>
      <c r="D709">
        <v>1</v>
      </c>
    </row>
    <row r="710" spans="1:4" x14ac:dyDescent="0.25">
      <c r="A710">
        <v>50</v>
      </c>
      <c r="B710" t="str">
        <f>"0-9713192"</f>
        <v>0-9713192</v>
      </c>
      <c r="C710" t="s">
        <v>710</v>
      </c>
      <c r="D710">
        <v>1</v>
      </c>
    </row>
    <row r="711" spans="1:4" x14ac:dyDescent="0.25">
      <c r="A711">
        <v>500</v>
      </c>
      <c r="B711" t="str">
        <f>"1-56700"</f>
        <v>1-56700</v>
      </c>
      <c r="C711" t="s">
        <v>711</v>
      </c>
      <c r="D711">
        <v>1</v>
      </c>
    </row>
    <row r="712" spans="1:4" x14ac:dyDescent="0.25">
      <c r="A712">
        <v>501</v>
      </c>
      <c r="B712" t="str">
        <f>"0-932415, 1-56902"</f>
        <v>0-932415, 1-56902</v>
      </c>
      <c r="C712" t="s">
        <v>712</v>
      </c>
      <c r="D712">
        <v>1</v>
      </c>
    </row>
    <row r="713" spans="1:4" x14ac:dyDescent="0.25">
      <c r="A713">
        <v>503</v>
      </c>
      <c r="B713" t="str">
        <f>"1-57647"</f>
        <v>1-57647</v>
      </c>
      <c r="C713" t="s">
        <v>713</v>
      </c>
      <c r="D713">
        <v>2</v>
      </c>
    </row>
    <row r="714" spans="1:4" x14ac:dyDescent="0.25">
      <c r="A714">
        <v>505</v>
      </c>
      <c r="B714" t="str">
        <f>"3-87877, 3-86109"</f>
        <v>3-87877, 3-86109</v>
      </c>
      <c r="C714" t="s">
        <v>714</v>
      </c>
      <c r="D714">
        <v>1</v>
      </c>
    </row>
    <row r="715" spans="1:4" x14ac:dyDescent="0.25">
      <c r="A715">
        <v>506</v>
      </c>
      <c r="B715" t="str">
        <f>"0-939950"</f>
        <v>0-939950</v>
      </c>
      <c r="C715" t="s">
        <v>715</v>
      </c>
      <c r="D715">
        <v>1</v>
      </c>
    </row>
    <row r="716" spans="1:4" x14ac:dyDescent="0.25">
      <c r="A716">
        <v>507</v>
      </c>
      <c r="B716" t="str">
        <f>"3-89733, 3-928861"</f>
        <v>3-89733, 3-928861</v>
      </c>
      <c r="C716" t="s">
        <v>716</v>
      </c>
      <c r="D716">
        <v>1</v>
      </c>
    </row>
    <row r="717" spans="1:4" x14ac:dyDescent="0.25">
      <c r="A717">
        <v>509</v>
      </c>
      <c r="B717" t="str">
        <f>"0-89079"</f>
        <v>0-89079</v>
      </c>
      <c r="C717" t="s">
        <v>717</v>
      </c>
      <c r="D717">
        <v>1</v>
      </c>
    </row>
    <row r="718" spans="1:4" x14ac:dyDescent="0.25">
      <c r="A718">
        <v>510</v>
      </c>
      <c r="B718" t="str">
        <f>"1-4106, 1-880393, 0-86377, 0-89859, 0-8058"</f>
        <v>1-4106, 1-880393, 0-86377, 0-89859, 0-8058</v>
      </c>
      <c r="C718" t="s">
        <v>718</v>
      </c>
      <c r="D718">
        <v>2</v>
      </c>
    </row>
    <row r="719" spans="1:4" x14ac:dyDescent="0.25">
      <c r="A719">
        <v>511</v>
      </c>
      <c r="B719" t="str">
        <f>"3-89528, 3-925670"</f>
        <v>3-89528, 3-925670</v>
      </c>
      <c r="C719" t="s">
        <v>719</v>
      </c>
      <c r="D719">
        <v>1</v>
      </c>
    </row>
    <row r="720" spans="1:4" x14ac:dyDescent="0.25">
      <c r="A720">
        <v>512</v>
      </c>
      <c r="B720" t="str">
        <f>"0-915145, 0-87220, 0-915144, 1-60384"</f>
        <v>0-915145, 0-87220, 0-915144, 1-60384</v>
      </c>
      <c r="C720" t="s">
        <v>720</v>
      </c>
      <c r="D720">
        <v>1</v>
      </c>
    </row>
    <row r="721" spans="1:4" x14ac:dyDescent="0.25">
      <c r="A721">
        <v>513</v>
      </c>
      <c r="B721" t="str">
        <f>"1-55849"</f>
        <v>1-55849</v>
      </c>
      <c r="C721" t="s">
        <v>721</v>
      </c>
      <c r="D721">
        <v>1</v>
      </c>
    </row>
    <row r="722" spans="1:4" x14ac:dyDescent="0.25">
      <c r="A722">
        <v>514</v>
      </c>
      <c r="B722" t="str">
        <f>"1-885580, 0-9627232"</f>
        <v>1-885580, 0-9627232</v>
      </c>
      <c r="C722" t="s">
        <v>722</v>
      </c>
      <c r="D722">
        <v>1</v>
      </c>
    </row>
    <row r="723" spans="1:4" x14ac:dyDescent="0.25">
      <c r="A723">
        <v>517</v>
      </c>
      <c r="B723" t="str">
        <f>"1-85312, 0-9640033, 1-84564, 0-905451"</f>
        <v>1-85312, 0-9640033, 1-84564, 0-905451</v>
      </c>
      <c r="C723" t="s">
        <v>723</v>
      </c>
      <c r="D723">
        <v>1</v>
      </c>
    </row>
    <row r="724" spans="1:4" x14ac:dyDescent="0.25">
      <c r="A724">
        <v>52</v>
      </c>
      <c r="B724" t="str">
        <f>"951-9019, 952-5667, 951-9403, 952-5150"</f>
        <v>951-9019, 952-5667, 951-9403, 952-5150</v>
      </c>
      <c r="C724" t="s">
        <v>724</v>
      </c>
      <c r="D724">
        <v>1</v>
      </c>
    </row>
    <row r="725" spans="1:4" x14ac:dyDescent="0.25">
      <c r="A725">
        <v>521</v>
      </c>
      <c r="B725" t="str">
        <f>"1-86201, 1-872941, 0-900559"</f>
        <v>1-86201, 1-872941, 0-900559</v>
      </c>
      <c r="C725" t="s">
        <v>725</v>
      </c>
      <c r="D725">
        <v>1</v>
      </c>
    </row>
    <row r="726" spans="1:4" x14ac:dyDescent="0.25">
      <c r="A726">
        <v>523</v>
      </c>
      <c r="B726" t="str">
        <f>"3-7069"</f>
        <v>3-7069</v>
      </c>
      <c r="C726" t="s">
        <v>726</v>
      </c>
      <c r="D726">
        <v>1</v>
      </c>
    </row>
    <row r="727" spans="1:4" x14ac:dyDescent="0.25">
      <c r="A727">
        <v>525</v>
      </c>
      <c r="B727" t="str">
        <f>"0-404"</f>
        <v>0-404</v>
      </c>
      <c r="C727" t="s">
        <v>727</v>
      </c>
      <c r="D727">
        <v>1</v>
      </c>
    </row>
    <row r="728" spans="1:4" x14ac:dyDescent="0.25">
      <c r="A728">
        <v>527</v>
      </c>
      <c r="B728" t="str">
        <f>"0-936587"</f>
        <v>0-936587</v>
      </c>
      <c r="C728" t="s">
        <v>728</v>
      </c>
      <c r="D728">
        <v>1</v>
      </c>
    </row>
    <row r="729" spans="1:4" x14ac:dyDescent="0.25">
      <c r="A729">
        <v>528</v>
      </c>
      <c r="B729" t="str">
        <f>"88-7700, 0-07, 88-386"</f>
        <v>88-7700, 0-07, 88-386</v>
      </c>
      <c r="C729" t="s">
        <v>729</v>
      </c>
      <c r="D729">
        <v>1</v>
      </c>
    </row>
    <row r="730" spans="1:4" x14ac:dyDescent="0.25">
      <c r="A730">
        <v>529</v>
      </c>
      <c r="B730" t="str">
        <f>"3-456"</f>
        <v>3-456</v>
      </c>
      <c r="C730" t="s">
        <v>730</v>
      </c>
      <c r="D730">
        <v>1</v>
      </c>
    </row>
    <row r="731" spans="1:4" x14ac:dyDescent="0.25">
      <c r="A731">
        <v>53</v>
      </c>
      <c r="B731" t="str">
        <f>"87-7955, 87-7724, 87-88727"</f>
        <v>87-7955, 87-7724, 87-88727</v>
      </c>
      <c r="C731" t="s">
        <v>731</v>
      </c>
      <c r="D731">
        <v>1</v>
      </c>
    </row>
    <row r="732" spans="1:4" x14ac:dyDescent="0.25">
      <c r="A732">
        <v>530</v>
      </c>
      <c r="B732" t="str">
        <f>"0-9500525"</f>
        <v>0-9500525</v>
      </c>
      <c r="C732" t="s">
        <v>732</v>
      </c>
      <c r="D732">
        <v>1</v>
      </c>
    </row>
    <row r="733" spans="1:4" x14ac:dyDescent="0.25">
      <c r="A733">
        <v>531</v>
      </c>
      <c r="B733" t="str">
        <f>"0-8077"</f>
        <v>0-8077</v>
      </c>
      <c r="C733" t="s">
        <v>733</v>
      </c>
      <c r="D733">
        <v>1</v>
      </c>
    </row>
    <row r="734" spans="1:4" x14ac:dyDescent="0.25">
      <c r="A734">
        <v>532</v>
      </c>
      <c r="B734" t="str">
        <f>"3-7705"</f>
        <v>3-7705</v>
      </c>
      <c r="C734" t="s">
        <v>734</v>
      </c>
      <c r="D734">
        <v>2</v>
      </c>
    </row>
    <row r="735" spans="1:4" x14ac:dyDescent="0.25">
      <c r="A735">
        <v>533</v>
      </c>
      <c r="B735" t="str">
        <f>"82-03"</f>
        <v>82-03</v>
      </c>
      <c r="C735" t="s">
        <v>735</v>
      </c>
      <c r="D735">
        <v>1</v>
      </c>
    </row>
    <row r="736" spans="1:4" x14ac:dyDescent="0.25">
      <c r="A736">
        <v>534</v>
      </c>
      <c r="B736" t="str">
        <f>"0-925"</f>
        <v>0-925</v>
      </c>
      <c r="C736" t="s">
        <v>736</v>
      </c>
      <c r="D736">
        <v>1</v>
      </c>
    </row>
    <row r="737" spans="1:4" x14ac:dyDescent="0.25">
      <c r="A737">
        <v>537</v>
      </c>
      <c r="B737" t="str">
        <f>"1-84407, 1-85383"</f>
        <v>1-84407, 1-85383</v>
      </c>
      <c r="C737" t="s">
        <v>737</v>
      </c>
      <c r="D737">
        <v>1</v>
      </c>
    </row>
    <row r="738" spans="1:4" x14ac:dyDescent="0.25">
      <c r="A738">
        <v>539</v>
      </c>
      <c r="B738" t="str">
        <f>"2-8011"</f>
        <v>2-8011</v>
      </c>
      <c r="C738" t="s">
        <v>738</v>
      </c>
      <c r="D738">
        <v>2</v>
      </c>
    </row>
    <row r="739" spans="1:4" x14ac:dyDescent="0.25">
      <c r="A739">
        <v>54</v>
      </c>
      <c r="B739" t="str">
        <f>"968-426"</f>
        <v>968-426</v>
      </c>
      <c r="C739" t="s">
        <v>739</v>
      </c>
      <c r="D739">
        <v>1</v>
      </c>
    </row>
    <row r="740" spans="1:4" x14ac:dyDescent="0.25">
      <c r="A740">
        <v>541</v>
      </c>
      <c r="B740" t="str">
        <f>"90-5809, 90-265"</f>
        <v>90-5809, 90-265</v>
      </c>
      <c r="C740" t="s">
        <v>740</v>
      </c>
      <c r="D740">
        <v>1</v>
      </c>
    </row>
    <row r="741" spans="1:4" x14ac:dyDescent="0.25">
      <c r="A741">
        <v>542</v>
      </c>
      <c r="B741" t="str">
        <f>"2-912143"</f>
        <v>2-912143</v>
      </c>
      <c r="C741" t="s">
        <v>741</v>
      </c>
      <c r="D741">
        <v>1</v>
      </c>
    </row>
    <row r="742" spans="1:4" x14ac:dyDescent="0.25">
      <c r="A742">
        <v>543</v>
      </c>
      <c r="B742" t="str">
        <f>"82-90359"</f>
        <v>82-90359</v>
      </c>
      <c r="C742" t="s">
        <v>742</v>
      </c>
      <c r="D742">
        <v>1</v>
      </c>
    </row>
    <row r="743" spans="1:4" x14ac:dyDescent="0.25">
      <c r="A743">
        <v>544</v>
      </c>
      <c r="B743" t="str">
        <f>"0-940600"</f>
        <v>0-940600</v>
      </c>
      <c r="C743" t="s">
        <v>743</v>
      </c>
      <c r="D743">
        <v>1</v>
      </c>
    </row>
    <row r="744" spans="1:4" x14ac:dyDescent="0.25">
      <c r="A744">
        <v>545</v>
      </c>
      <c r="B744" t="str">
        <f>"91-85330"</f>
        <v>91-85330</v>
      </c>
      <c r="C744" t="s">
        <v>744</v>
      </c>
      <c r="D744">
        <v>1</v>
      </c>
    </row>
    <row r="745" spans="1:4" x14ac:dyDescent="0.25">
      <c r="A745">
        <v>546</v>
      </c>
      <c r="B745" t="str">
        <f>"0-86840"</f>
        <v>0-86840</v>
      </c>
      <c r="C745" t="s">
        <v>745</v>
      </c>
      <c r="D745">
        <v>1</v>
      </c>
    </row>
    <row r="746" spans="1:4" x14ac:dyDescent="0.25">
      <c r="A746">
        <v>547</v>
      </c>
      <c r="B746" t="str">
        <f>"968-7801"</f>
        <v>968-7801</v>
      </c>
      <c r="C746" t="s">
        <v>746</v>
      </c>
      <c r="D746">
        <v>1</v>
      </c>
    </row>
    <row r="747" spans="1:4" x14ac:dyDescent="0.25">
      <c r="A747">
        <v>549</v>
      </c>
      <c r="B747" t="str">
        <f>"88-464, 88-204"</f>
        <v>88-464, 88-204</v>
      </c>
      <c r="C747" t="s">
        <v>747</v>
      </c>
      <c r="D747">
        <v>1</v>
      </c>
    </row>
    <row r="748" spans="1:4" x14ac:dyDescent="0.25">
      <c r="A748">
        <v>550</v>
      </c>
      <c r="B748" t="str">
        <f>"88-901915, 88-900775, 88-95608"</f>
        <v>88-901915, 88-900775, 88-95608</v>
      </c>
      <c r="C748" t="s">
        <v>748</v>
      </c>
      <c r="D748">
        <v>1</v>
      </c>
    </row>
    <row r="749" spans="1:4" x14ac:dyDescent="0.25">
      <c r="A749">
        <v>551</v>
      </c>
      <c r="B749" t="str">
        <f>"0-415"</f>
        <v>0-415</v>
      </c>
      <c r="C749" t="s">
        <v>749</v>
      </c>
      <c r="D749">
        <v>1</v>
      </c>
    </row>
    <row r="750" spans="1:4" x14ac:dyDescent="0.25">
      <c r="A750">
        <v>552</v>
      </c>
      <c r="B750" t="str">
        <f>"3-926893, 3-940938, 3-936411, 3-938690, 3-932482"</f>
        <v>3-926893, 3-940938, 3-936411, 3-938690, 3-932482</v>
      </c>
      <c r="C750" t="s">
        <v>750</v>
      </c>
      <c r="D750">
        <v>1</v>
      </c>
    </row>
    <row r="751" spans="1:4" x14ac:dyDescent="0.25">
      <c r="A751">
        <v>553</v>
      </c>
      <c r="B751" t="str">
        <f>"0-89871"</f>
        <v>0-89871</v>
      </c>
      <c r="C751" t="s">
        <v>751</v>
      </c>
      <c r="D751">
        <v>1</v>
      </c>
    </row>
    <row r="752" spans="1:4" x14ac:dyDescent="0.25">
      <c r="A752">
        <v>556</v>
      </c>
      <c r="B752" t="str">
        <f>"1-904987"</f>
        <v>1-904987</v>
      </c>
      <c r="C752" t="s">
        <v>752</v>
      </c>
      <c r="D752">
        <v>1</v>
      </c>
    </row>
    <row r="753" spans="1:4" x14ac:dyDescent="0.25">
      <c r="A753">
        <v>557</v>
      </c>
      <c r="B753" t="str">
        <f>"1-5063, 1-84860, 1-5264, 0-8039, 1-4739, 0-7619, 1-84920, 0-85702, 1-4833, 1-4462, 1-84787, 1-4129, 1-4522"</f>
        <v>1-5063, 1-84860, 1-5264, 0-8039, 1-4739, 0-7619, 1-84920, 0-85702, 1-4833, 1-4462, 1-84787, 1-4129, 1-4522</v>
      </c>
      <c r="C753" t="s">
        <v>753</v>
      </c>
      <c r="D753">
        <v>2</v>
      </c>
    </row>
    <row r="754" spans="1:4" x14ac:dyDescent="0.25">
      <c r="A754">
        <v>558</v>
      </c>
      <c r="B754" t="str">
        <f>"82-91224"</f>
        <v>82-91224</v>
      </c>
      <c r="C754" t="s">
        <v>754</v>
      </c>
      <c r="D754">
        <v>1</v>
      </c>
    </row>
    <row r="755" spans="1:4" x14ac:dyDescent="0.25">
      <c r="A755">
        <v>559</v>
      </c>
      <c r="B755" t="str">
        <f>"2-8027"</f>
        <v>2-8027</v>
      </c>
      <c r="C755" t="s">
        <v>755</v>
      </c>
      <c r="D755">
        <v>1</v>
      </c>
    </row>
    <row r="756" spans="1:4" x14ac:dyDescent="0.25">
      <c r="A756">
        <v>56</v>
      </c>
      <c r="B756" t="str">
        <f>"1-880653"</f>
        <v>1-880653</v>
      </c>
      <c r="C756" t="s">
        <v>756</v>
      </c>
      <c r="D756">
        <v>1</v>
      </c>
    </row>
    <row r="757" spans="1:4" x14ac:dyDescent="0.25">
      <c r="A757">
        <v>560</v>
      </c>
      <c r="B757" t="str">
        <f>"2-7380"</f>
        <v>2-7380</v>
      </c>
      <c r="C757" t="s">
        <v>757</v>
      </c>
      <c r="D757">
        <v>1</v>
      </c>
    </row>
    <row r="758" spans="1:4" x14ac:dyDescent="0.25">
      <c r="A758">
        <v>561</v>
      </c>
      <c r="B758" t="str">
        <f>"1-57823"</f>
        <v>1-57823</v>
      </c>
      <c r="C758" t="s">
        <v>758</v>
      </c>
      <c r="D758">
        <v>1</v>
      </c>
    </row>
    <row r="759" spans="1:4" x14ac:dyDescent="0.25">
      <c r="A759">
        <v>562</v>
      </c>
      <c r="B759" t="str">
        <f>"80-7007"</f>
        <v>80-7007</v>
      </c>
      <c r="C759" t="s">
        <v>759</v>
      </c>
      <c r="D759">
        <v>1</v>
      </c>
    </row>
    <row r="760" spans="1:4" x14ac:dyDescent="0.25">
      <c r="A760">
        <v>563</v>
      </c>
      <c r="B760" t="str">
        <f>"0-9551838"</f>
        <v>0-9551838</v>
      </c>
      <c r="C760" t="s">
        <v>760</v>
      </c>
      <c r="D760">
        <v>1</v>
      </c>
    </row>
    <row r="761" spans="1:4" x14ac:dyDescent="0.25">
      <c r="A761">
        <v>564</v>
      </c>
      <c r="B761" t="str">
        <f>"0-226"</f>
        <v>0-226</v>
      </c>
      <c r="C761" t="s">
        <v>761</v>
      </c>
      <c r="D761">
        <v>2</v>
      </c>
    </row>
    <row r="762" spans="1:4" x14ac:dyDescent="0.25">
      <c r="A762">
        <v>565</v>
      </c>
      <c r="B762" t="str">
        <f>"88-6227"</f>
        <v>88-6227</v>
      </c>
      <c r="C762" t="s">
        <v>762</v>
      </c>
      <c r="D762">
        <v>1</v>
      </c>
    </row>
    <row r="763" spans="1:4" x14ac:dyDescent="0.25">
      <c r="A763">
        <v>566</v>
      </c>
      <c r="B763" t="str">
        <f>"82-7477"</f>
        <v>82-7477</v>
      </c>
      <c r="C763" t="s">
        <v>763</v>
      </c>
      <c r="D763">
        <v>1</v>
      </c>
    </row>
    <row r="764" spans="1:4" x14ac:dyDescent="0.25">
      <c r="A764">
        <v>567</v>
      </c>
      <c r="B764" t="str">
        <f>"1-59102, 1-57392, 0-87975"</f>
        <v>1-59102, 1-57392, 0-87975</v>
      </c>
      <c r="C764" t="s">
        <v>764</v>
      </c>
      <c r="D764">
        <v>1</v>
      </c>
    </row>
    <row r="765" spans="1:4" x14ac:dyDescent="0.25">
      <c r="A765">
        <v>568</v>
      </c>
      <c r="B765" t="str">
        <f>"84-00"</f>
        <v>84-00</v>
      </c>
      <c r="C765" t="s">
        <v>765</v>
      </c>
      <c r="D765">
        <v>1</v>
      </c>
    </row>
    <row r="766" spans="1:4" x14ac:dyDescent="0.25">
      <c r="A766">
        <v>57</v>
      </c>
      <c r="B766" t="str">
        <f>"2-85210"</f>
        <v>2-85210</v>
      </c>
      <c r="C766" t="s">
        <v>766</v>
      </c>
      <c r="D766">
        <v>1</v>
      </c>
    </row>
    <row r="767" spans="1:4" x14ac:dyDescent="0.25">
      <c r="A767">
        <v>570</v>
      </c>
      <c r="B767" t="str">
        <f>"1-85617"</f>
        <v>1-85617</v>
      </c>
      <c r="C767" t="s">
        <v>767</v>
      </c>
      <c r="D767">
        <v>1</v>
      </c>
    </row>
    <row r="768" spans="1:4" x14ac:dyDescent="0.25">
      <c r="A768">
        <v>571</v>
      </c>
      <c r="B768" t="str">
        <f>"1-57808"</f>
        <v>1-57808</v>
      </c>
      <c r="C768" t="s">
        <v>768</v>
      </c>
      <c r="D768">
        <v>1</v>
      </c>
    </row>
    <row r="769" spans="1:4" x14ac:dyDescent="0.25">
      <c r="A769">
        <v>572</v>
      </c>
      <c r="B769" t="str">
        <f>"1-58901"</f>
        <v>1-58901</v>
      </c>
      <c r="C769" t="s">
        <v>769</v>
      </c>
      <c r="D769">
        <v>1</v>
      </c>
    </row>
    <row r="770" spans="1:4" x14ac:dyDescent="0.25">
      <c r="A770">
        <v>573</v>
      </c>
      <c r="B770" t="str">
        <f>"0-291, 1-85521, 0-86127, 1-85742, 1-85928, 0-566, 0-86078, 0-7546, 1-85628, 1-84014, 0-85967, 1-85972"</f>
        <v>0-291, 1-85521, 0-86127, 1-85742, 1-85928, 0-566, 0-86078, 0-7546, 1-85628, 1-84014, 0-85967, 1-85972</v>
      </c>
      <c r="C770" t="s">
        <v>770</v>
      </c>
      <c r="D770">
        <v>2</v>
      </c>
    </row>
    <row r="771" spans="1:4" x14ac:dyDescent="0.25">
      <c r="A771">
        <v>574</v>
      </c>
      <c r="B771" t="str">
        <f>"91-86992"</f>
        <v>91-86992</v>
      </c>
      <c r="C771" t="s">
        <v>771</v>
      </c>
      <c r="D771">
        <v>1</v>
      </c>
    </row>
    <row r="772" spans="1:4" x14ac:dyDescent="0.25">
      <c r="A772">
        <v>576</v>
      </c>
      <c r="B772" t="str">
        <f>"0-85295"</f>
        <v>0-85295</v>
      </c>
      <c r="C772" t="s">
        <v>772</v>
      </c>
      <c r="D772">
        <v>1</v>
      </c>
    </row>
    <row r="773" spans="1:4" x14ac:dyDescent="0.25">
      <c r="A773">
        <v>577</v>
      </c>
      <c r="B773" t="str">
        <f>"0-86531, 0-8133, 0-89158"</f>
        <v>0-86531, 0-8133, 0-89158</v>
      </c>
      <c r="C773" t="s">
        <v>773</v>
      </c>
      <c r="D773">
        <v>1</v>
      </c>
    </row>
    <row r="774" spans="1:4" x14ac:dyDescent="0.25">
      <c r="A774">
        <v>578</v>
      </c>
      <c r="B774" t="str">
        <f>"3-88595"</f>
        <v>3-88595</v>
      </c>
      <c r="C774" t="s">
        <v>774</v>
      </c>
      <c r="D774">
        <v>1</v>
      </c>
    </row>
    <row r="775" spans="1:4" x14ac:dyDescent="0.25">
      <c r="A775">
        <v>579</v>
      </c>
      <c r="B775" t="str">
        <f>"0-88937"</f>
        <v>0-88937</v>
      </c>
      <c r="C775" t="s">
        <v>775</v>
      </c>
      <c r="D775">
        <v>1</v>
      </c>
    </row>
    <row r="776" spans="1:4" x14ac:dyDescent="0.25">
      <c r="A776">
        <v>58</v>
      </c>
      <c r="B776" t="str">
        <f>"3-7001"</f>
        <v>3-7001</v>
      </c>
      <c r="C776" t="s">
        <v>776</v>
      </c>
      <c r="D776">
        <v>1</v>
      </c>
    </row>
    <row r="777" spans="1:4" x14ac:dyDescent="0.25">
      <c r="A777">
        <v>580</v>
      </c>
      <c r="B777" t="str">
        <f>"0-86656, 1-56022, 1-56024, 0-7890, 1-56023, 0-917724"</f>
        <v>0-86656, 1-56022, 1-56024, 0-7890, 1-56023, 0-917724</v>
      </c>
      <c r="C777" t="s">
        <v>777</v>
      </c>
      <c r="D777">
        <v>1</v>
      </c>
    </row>
    <row r="778" spans="1:4" x14ac:dyDescent="0.25">
      <c r="A778">
        <v>581</v>
      </c>
      <c r="B778" t="str">
        <f>"0-8042, 0-664"</f>
        <v>0-8042, 0-664</v>
      </c>
      <c r="C778" t="s">
        <v>778</v>
      </c>
      <c r="D778">
        <v>1</v>
      </c>
    </row>
    <row r="779" spans="1:4" x14ac:dyDescent="0.25">
      <c r="A779">
        <v>584</v>
      </c>
      <c r="B779" t="str">
        <f>"3-931419"</f>
        <v>3-931419</v>
      </c>
      <c r="C779" t="s">
        <v>779</v>
      </c>
      <c r="D779">
        <v>1</v>
      </c>
    </row>
    <row r="780" spans="1:4" x14ac:dyDescent="0.25">
      <c r="A780">
        <v>585</v>
      </c>
      <c r="B780" t="str">
        <f>"979-98029"</f>
        <v>979-98029</v>
      </c>
      <c r="C780" t="s">
        <v>780</v>
      </c>
      <c r="D780">
        <v>1</v>
      </c>
    </row>
    <row r="781" spans="1:4" x14ac:dyDescent="0.25">
      <c r="A781">
        <v>589</v>
      </c>
      <c r="B781" t="str">
        <f>"88-430"</f>
        <v>88-430</v>
      </c>
      <c r="C781" t="s">
        <v>781</v>
      </c>
      <c r="D781">
        <v>1</v>
      </c>
    </row>
    <row r="782" spans="1:4" x14ac:dyDescent="0.25">
      <c r="A782">
        <v>59</v>
      </c>
      <c r="B782" t="str">
        <f>"1-904987, 0-9543006"</f>
        <v>1-904987, 0-9543006</v>
      </c>
      <c r="C782" t="s">
        <v>782</v>
      </c>
      <c r="D782">
        <v>1</v>
      </c>
    </row>
    <row r="783" spans="1:4" x14ac:dyDescent="0.25">
      <c r="A783">
        <v>590</v>
      </c>
      <c r="B783" t="str">
        <f>"1-57181, 0-436, 1-84545"</f>
        <v>1-57181, 0-436, 1-84545</v>
      </c>
      <c r="C783" t="s">
        <v>783</v>
      </c>
      <c r="D783">
        <v>2</v>
      </c>
    </row>
    <row r="784" spans="1:4" x14ac:dyDescent="0.25">
      <c r="A784">
        <v>592</v>
      </c>
      <c r="B784" t="str">
        <f>"0-8195"</f>
        <v>0-8195</v>
      </c>
      <c r="C784" t="s">
        <v>784</v>
      </c>
      <c r="D784">
        <v>1</v>
      </c>
    </row>
    <row r="785" spans="1:4" x14ac:dyDescent="0.25">
      <c r="A785">
        <v>593</v>
      </c>
      <c r="B785" t="str">
        <f>"3-8329, 3-7890"</f>
        <v>3-8329, 3-7890</v>
      </c>
      <c r="C785" t="s">
        <v>785</v>
      </c>
      <c r="D785">
        <v>1</v>
      </c>
    </row>
    <row r="786" spans="1:4" x14ac:dyDescent="0.25">
      <c r="A786">
        <v>594</v>
      </c>
      <c r="B786" t="str">
        <f>"87-412"</f>
        <v>87-412</v>
      </c>
      <c r="C786" t="s">
        <v>786</v>
      </c>
      <c r="D786">
        <v>1</v>
      </c>
    </row>
    <row r="787" spans="1:4" x14ac:dyDescent="0.25">
      <c r="A787">
        <v>595</v>
      </c>
      <c r="B787" t="str">
        <f>"0-91604"</f>
        <v>0-91604</v>
      </c>
      <c r="C787" t="s">
        <v>787</v>
      </c>
      <c r="D787">
        <v>1</v>
      </c>
    </row>
    <row r="788" spans="1:4" x14ac:dyDescent="0.25">
      <c r="A788">
        <v>596</v>
      </c>
      <c r="B788" t="str">
        <f>"0-8018"</f>
        <v>0-8018</v>
      </c>
      <c r="C788" t="s">
        <v>788</v>
      </c>
      <c r="D788">
        <v>2</v>
      </c>
    </row>
    <row r="789" spans="1:4" x14ac:dyDescent="0.25">
      <c r="A789">
        <v>597</v>
      </c>
      <c r="B789" t="str">
        <f>"91-7235"</f>
        <v>91-7235</v>
      </c>
      <c r="C789" t="s">
        <v>789</v>
      </c>
      <c r="D789">
        <v>1</v>
      </c>
    </row>
    <row r="790" spans="1:4" x14ac:dyDescent="0.25">
      <c r="A790">
        <v>599</v>
      </c>
      <c r="B790" t="str">
        <f>"968-24"</f>
        <v>968-24</v>
      </c>
      <c r="C790" t="s">
        <v>790</v>
      </c>
      <c r="D790">
        <v>1</v>
      </c>
    </row>
    <row r="791" spans="1:4" x14ac:dyDescent="0.25">
      <c r="A791">
        <v>6</v>
      </c>
      <c r="B791" t="str">
        <f>"1-906124"</f>
        <v>1-906124</v>
      </c>
      <c r="C791" t="s">
        <v>791</v>
      </c>
      <c r="D791">
        <v>1</v>
      </c>
    </row>
    <row r="792" spans="1:4" x14ac:dyDescent="0.25">
      <c r="A792">
        <v>601</v>
      </c>
      <c r="B792" t="str">
        <f>"3-7940, 3-598, 3-11, 0-89925, 3-597, 3-484, 1-934078, 1-56445"</f>
        <v>3-7940, 3-598, 3-11, 0-89925, 3-597, 3-484, 1-934078, 1-56445</v>
      </c>
      <c r="C792" t="s">
        <v>792</v>
      </c>
      <c r="D792">
        <v>2</v>
      </c>
    </row>
    <row r="793" spans="1:4" x14ac:dyDescent="0.25">
      <c r="A793">
        <v>602</v>
      </c>
      <c r="B793" t="str">
        <f>"3-465"</f>
        <v>3-465</v>
      </c>
      <c r="C793" t="s">
        <v>793</v>
      </c>
      <c r="D793">
        <v>1</v>
      </c>
    </row>
    <row r="794" spans="1:4" x14ac:dyDescent="0.25">
      <c r="A794">
        <v>603</v>
      </c>
      <c r="B794" t="str">
        <f>"2-84788"</f>
        <v>2-84788</v>
      </c>
      <c r="C794" t="s">
        <v>794</v>
      </c>
      <c r="D794">
        <v>1</v>
      </c>
    </row>
    <row r="795" spans="1:4" x14ac:dyDescent="0.25">
      <c r="A795">
        <v>604</v>
      </c>
      <c r="B795" t="str">
        <f>"965-342"</f>
        <v>965-342</v>
      </c>
      <c r="C795" t="s">
        <v>795</v>
      </c>
      <c r="D795">
        <v>1</v>
      </c>
    </row>
    <row r="796" spans="1:4" x14ac:dyDescent="0.25">
      <c r="A796">
        <v>605</v>
      </c>
      <c r="B796" t="str">
        <f>"3-462"</f>
        <v>3-462</v>
      </c>
      <c r="C796" t="s">
        <v>796</v>
      </c>
      <c r="D796">
        <v>1</v>
      </c>
    </row>
    <row r="797" spans="1:4" x14ac:dyDescent="0.25">
      <c r="A797">
        <v>607</v>
      </c>
      <c r="B797" t="str">
        <f>"0-520"</f>
        <v>0-520</v>
      </c>
      <c r="C797" t="s">
        <v>797</v>
      </c>
      <c r="D797">
        <v>2</v>
      </c>
    </row>
    <row r="798" spans="1:4" x14ac:dyDescent="0.25">
      <c r="A798">
        <v>609</v>
      </c>
      <c r="B798" t="str">
        <f>"3-89676"</f>
        <v>3-89676</v>
      </c>
      <c r="C798" t="s">
        <v>798</v>
      </c>
      <c r="D798">
        <v>1</v>
      </c>
    </row>
    <row r="799" spans="1:4" x14ac:dyDescent="0.25">
      <c r="A799">
        <v>61</v>
      </c>
      <c r="B799" t="str">
        <f>"0-87049"</f>
        <v>0-87049</v>
      </c>
      <c r="C799" t="s">
        <v>799</v>
      </c>
      <c r="D799">
        <v>1</v>
      </c>
    </row>
    <row r="800" spans="1:4" x14ac:dyDescent="0.25">
      <c r="A800">
        <v>610</v>
      </c>
      <c r="B800" t="str">
        <f>"0-7453, 0-86104, 0-904383, 0-902818, 0-9501165, 1-85305"</f>
        <v>0-7453, 0-86104, 0-904383, 0-902818, 0-9501165, 1-85305</v>
      </c>
      <c r="C800" t="s">
        <v>800</v>
      </c>
      <c r="D800">
        <v>1</v>
      </c>
    </row>
    <row r="801" spans="1:4" x14ac:dyDescent="0.25">
      <c r="A801">
        <v>613</v>
      </c>
      <c r="B801" t="str">
        <f>"0-8229"</f>
        <v>0-8229</v>
      </c>
      <c r="C801" t="s">
        <v>801</v>
      </c>
      <c r="D801">
        <v>1</v>
      </c>
    </row>
    <row r="802" spans="1:4" x14ac:dyDescent="0.25">
      <c r="A802">
        <v>614</v>
      </c>
      <c r="B802" t="str">
        <f>"88-222"</f>
        <v>88-222</v>
      </c>
      <c r="C802" t="s">
        <v>802</v>
      </c>
      <c r="D802">
        <v>1</v>
      </c>
    </row>
    <row r="803" spans="1:4" x14ac:dyDescent="0.25">
      <c r="A803">
        <v>616</v>
      </c>
      <c r="B803" t="str">
        <f>"1-84755, 0-85404"</f>
        <v>1-84755, 0-85404</v>
      </c>
      <c r="C803" t="s">
        <v>803</v>
      </c>
      <c r="D803">
        <v>2</v>
      </c>
    </row>
    <row r="804" spans="1:4" x14ac:dyDescent="0.25">
      <c r="A804">
        <v>617</v>
      </c>
      <c r="B804" t="str">
        <f>"1-55322"</f>
        <v>1-55322</v>
      </c>
      <c r="C804" t="s">
        <v>804</v>
      </c>
      <c r="D804">
        <v>1</v>
      </c>
    </row>
    <row r="805" spans="1:4" x14ac:dyDescent="0.25">
      <c r="A805">
        <v>618</v>
      </c>
      <c r="B805" t="str">
        <f>"99905-62, 84-89891"</f>
        <v>99905-62, 84-89891</v>
      </c>
      <c r="C805" t="s">
        <v>805</v>
      </c>
      <c r="D805">
        <v>1</v>
      </c>
    </row>
    <row r="806" spans="1:4" x14ac:dyDescent="0.25">
      <c r="A806">
        <v>62</v>
      </c>
      <c r="B806" t="str">
        <f>"90-420"</f>
        <v>90-420</v>
      </c>
      <c r="C806" t="s">
        <v>806</v>
      </c>
      <c r="D806">
        <v>1</v>
      </c>
    </row>
    <row r="807" spans="1:4" x14ac:dyDescent="0.25">
      <c r="A807">
        <v>620</v>
      </c>
      <c r="B807" t="str">
        <f>"972-27"</f>
        <v>972-27</v>
      </c>
      <c r="C807" t="s">
        <v>807</v>
      </c>
      <c r="D807">
        <v>1</v>
      </c>
    </row>
    <row r="808" spans="1:4" x14ac:dyDescent="0.25">
      <c r="A808">
        <v>621</v>
      </c>
      <c r="B808" t="str">
        <f>"90-6779"</f>
        <v>90-6779</v>
      </c>
      <c r="C808" t="s">
        <v>808</v>
      </c>
      <c r="D808">
        <v>1</v>
      </c>
    </row>
    <row r="809" spans="1:4" x14ac:dyDescent="0.25">
      <c r="A809">
        <v>622</v>
      </c>
      <c r="B809" t="str">
        <f>"91-7150"</f>
        <v>91-7150</v>
      </c>
      <c r="C809" t="s">
        <v>809</v>
      </c>
      <c r="D809">
        <v>1</v>
      </c>
    </row>
    <row r="810" spans="1:4" x14ac:dyDescent="0.25">
      <c r="A810">
        <v>624</v>
      </c>
      <c r="B810" t="str">
        <f>"5-85879"</f>
        <v>5-85879</v>
      </c>
      <c r="C810" t="s">
        <v>810</v>
      </c>
      <c r="D810">
        <v>1</v>
      </c>
    </row>
    <row r="811" spans="1:4" x14ac:dyDescent="0.25">
      <c r="A811">
        <v>625</v>
      </c>
      <c r="B811" t="str">
        <f>"3-930831"</f>
        <v>3-930831</v>
      </c>
      <c r="C811" t="s">
        <v>811</v>
      </c>
      <c r="D811">
        <v>1</v>
      </c>
    </row>
    <row r="812" spans="1:4" x14ac:dyDescent="0.25">
      <c r="A812">
        <v>627</v>
      </c>
      <c r="B812" t="str">
        <f>"0-937058"</f>
        <v>0-937058</v>
      </c>
      <c r="C812" t="s">
        <v>812</v>
      </c>
      <c r="D812">
        <v>1</v>
      </c>
    </row>
    <row r="813" spans="1:4" x14ac:dyDescent="0.25">
      <c r="A813">
        <v>630</v>
      </c>
      <c r="B813" t="str">
        <f>"82-430"</f>
        <v>82-430</v>
      </c>
      <c r="C813" t="s">
        <v>813</v>
      </c>
      <c r="D813">
        <v>1</v>
      </c>
    </row>
    <row r="814" spans="1:4" x14ac:dyDescent="0.25">
      <c r="A814">
        <v>632</v>
      </c>
      <c r="B814" t="str">
        <f>"0-8078"</f>
        <v>0-8078</v>
      </c>
      <c r="C814" t="s">
        <v>814</v>
      </c>
      <c r="D814">
        <v>1</v>
      </c>
    </row>
    <row r="815" spans="1:4" x14ac:dyDescent="0.25">
      <c r="A815">
        <v>633</v>
      </c>
      <c r="B815" t="str">
        <f>"3-85487"</f>
        <v>3-85487</v>
      </c>
      <c r="C815" t="s">
        <v>815</v>
      </c>
      <c r="D815">
        <v>1</v>
      </c>
    </row>
    <row r="816" spans="1:4" x14ac:dyDescent="0.25">
      <c r="A816">
        <v>634</v>
      </c>
      <c r="B816" t="str">
        <f>"87-7307"</f>
        <v>87-7307</v>
      </c>
      <c r="C816" t="s">
        <v>816</v>
      </c>
      <c r="D816">
        <v>1</v>
      </c>
    </row>
    <row r="817" spans="1:4" x14ac:dyDescent="0.25">
      <c r="A817">
        <v>635</v>
      </c>
      <c r="B817" t="str">
        <f>"3-86525, 3-932324"</f>
        <v>3-86525, 3-932324</v>
      </c>
      <c r="C817" t="s">
        <v>817</v>
      </c>
      <c r="D817">
        <v>1</v>
      </c>
    </row>
    <row r="818" spans="1:4" x14ac:dyDescent="0.25">
      <c r="A818">
        <v>636</v>
      </c>
      <c r="B818" t="str">
        <f>"83-227"</f>
        <v>83-227</v>
      </c>
      <c r="C818" t="s">
        <v>818</v>
      </c>
      <c r="D818">
        <v>1</v>
      </c>
    </row>
    <row r="819" spans="1:4" x14ac:dyDescent="0.25">
      <c r="A819">
        <v>638</v>
      </c>
      <c r="B819" t="str">
        <f>"0-913969"</f>
        <v>0-913969</v>
      </c>
      <c r="C819" t="s">
        <v>819</v>
      </c>
      <c r="D819">
        <v>1</v>
      </c>
    </row>
    <row r="820" spans="1:4" x14ac:dyDescent="0.25">
      <c r="A820">
        <v>64</v>
      </c>
      <c r="B820" t="str">
        <f>"0-7784"</f>
        <v>0-7784</v>
      </c>
      <c r="C820" t="s">
        <v>820</v>
      </c>
      <c r="D820">
        <v>1</v>
      </c>
    </row>
    <row r="821" spans="1:4" x14ac:dyDescent="0.25">
      <c r="A821">
        <v>640</v>
      </c>
      <c r="B821" t="str">
        <f>"1-874719"</f>
        <v>1-874719</v>
      </c>
      <c r="C821" t="s">
        <v>821</v>
      </c>
      <c r="D821">
        <v>1</v>
      </c>
    </row>
    <row r="822" spans="1:4" x14ac:dyDescent="0.25">
      <c r="A822">
        <v>642</v>
      </c>
      <c r="B822" t="str">
        <f>"4-8395"</f>
        <v>4-8395</v>
      </c>
      <c r="C822" t="s">
        <v>822</v>
      </c>
      <c r="D822">
        <v>1</v>
      </c>
    </row>
    <row r="823" spans="1:4" x14ac:dyDescent="0.25">
      <c r="A823">
        <v>646</v>
      </c>
      <c r="B823" t="str">
        <f>"0-87335"</f>
        <v>0-87335</v>
      </c>
      <c r="C823" t="s">
        <v>823</v>
      </c>
      <c r="D823">
        <v>1</v>
      </c>
    </row>
    <row r="824" spans="1:4" x14ac:dyDescent="0.25">
      <c r="A824">
        <v>647</v>
      </c>
      <c r="B824" t="str">
        <f>"1-903613"</f>
        <v>1-903613</v>
      </c>
      <c r="C824" t="s">
        <v>824</v>
      </c>
      <c r="D824">
        <v>1</v>
      </c>
    </row>
    <row r="825" spans="1:4" x14ac:dyDescent="0.25">
      <c r="A825">
        <v>648</v>
      </c>
      <c r="B825" t="str">
        <f>"3-925191, 3-89693"</f>
        <v>3-925191, 3-89693</v>
      </c>
      <c r="C825" t="s">
        <v>825</v>
      </c>
      <c r="D825">
        <v>1</v>
      </c>
    </row>
    <row r="826" spans="1:4" x14ac:dyDescent="0.25">
      <c r="A826">
        <v>649</v>
      </c>
      <c r="B826" t="str">
        <f>"7-88003, 7-900687"</f>
        <v>7-88003, 7-900687</v>
      </c>
      <c r="C826" t="s">
        <v>826</v>
      </c>
      <c r="D826">
        <v>1</v>
      </c>
    </row>
    <row r="827" spans="1:4" x14ac:dyDescent="0.25">
      <c r="A827">
        <v>65</v>
      </c>
      <c r="B827" t="str">
        <f>"0-8194"</f>
        <v>0-8194</v>
      </c>
      <c r="C827" t="s">
        <v>827</v>
      </c>
      <c r="D827">
        <v>1</v>
      </c>
    </row>
    <row r="828" spans="1:4" x14ac:dyDescent="0.25">
      <c r="A828">
        <v>650</v>
      </c>
      <c r="B828" t="str">
        <f>"1-60127"</f>
        <v>1-60127</v>
      </c>
      <c r="C828" t="s">
        <v>828</v>
      </c>
      <c r="D828">
        <v>1</v>
      </c>
    </row>
    <row r="829" spans="1:4" x14ac:dyDescent="0.25">
      <c r="A829">
        <v>651</v>
      </c>
      <c r="B829" t="str">
        <f>"2-84426"</f>
        <v>2-84426</v>
      </c>
      <c r="C829" t="s">
        <v>829</v>
      </c>
      <c r="D829">
        <v>1</v>
      </c>
    </row>
    <row r="830" spans="1:4" x14ac:dyDescent="0.25">
      <c r="A830">
        <v>652</v>
      </c>
      <c r="B830" t="str">
        <f>"3-935025"</f>
        <v>3-935025</v>
      </c>
      <c r="C830" t="s">
        <v>830</v>
      </c>
      <c r="D830">
        <v>1</v>
      </c>
    </row>
    <row r="831" spans="1:4" x14ac:dyDescent="0.25">
      <c r="A831">
        <v>653</v>
      </c>
      <c r="B831" t="str">
        <f>"9979-54"</f>
        <v>9979-54</v>
      </c>
      <c r="C831" t="s">
        <v>831</v>
      </c>
      <c r="D831">
        <v>1</v>
      </c>
    </row>
    <row r="832" spans="1:4" x14ac:dyDescent="0.25">
      <c r="A832">
        <v>656</v>
      </c>
      <c r="B832" t="str">
        <f>"7-119"</f>
        <v>7-119</v>
      </c>
      <c r="C832" t="s">
        <v>832</v>
      </c>
      <c r="D832">
        <v>1</v>
      </c>
    </row>
    <row r="833" spans="1:4" x14ac:dyDescent="0.25">
      <c r="A833">
        <v>657</v>
      </c>
      <c r="B833" t="str">
        <f>"0-8169"</f>
        <v>0-8169</v>
      </c>
      <c r="C833" t="s">
        <v>833</v>
      </c>
      <c r="D833">
        <v>1</v>
      </c>
    </row>
    <row r="834" spans="1:4" x14ac:dyDescent="0.25">
      <c r="A834">
        <v>658</v>
      </c>
      <c r="B834" t="str">
        <f>"0-9541216"</f>
        <v>0-9541216</v>
      </c>
      <c r="C834" t="s">
        <v>834</v>
      </c>
      <c r="D834">
        <v>1</v>
      </c>
    </row>
    <row r="835" spans="1:4" x14ac:dyDescent="0.25">
      <c r="A835">
        <v>659</v>
      </c>
      <c r="B835" t="str">
        <f>"958-714"</f>
        <v>958-714</v>
      </c>
      <c r="C835" t="s">
        <v>835</v>
      </c>
      <c r="D835">
        <v>1</v>
      </c>
    </row>
    <row r="836" spans="1:4" x14ac:dyDescent="0.25">
      <c r="A836">
        <v>660</v>
      </c>
      <c r="B836" t="str">
        <f>"1-930618, 0-933452, 1-934691"</f>
        <v>1-930618, 0-933452, 1-934691</v>
      </c>
      <c r="C836" t="s">
        <v>836</v>
      </c>
      <c r="D836">
        <v>1</v>
      </c>
    </row>
    <row r="837" spans="1:4" x14ac:dyDescent="0.25">
      <c r="A837">
        <v>662</v>
      </c>
      <c r="B837" t="str">
        <f>"0-88163"</f>
        <v>0-88163</v>
      </c>
      <c r="C837" t="s">
        <v>837</v>
      </c>
      <c r="D837">
        <v>1</v>
      </c>
    </row>
    <row r="838" spans="1:4" x14ac:dyDescent="0.25">
      <c r="A838">
        <v>665</v>
      </c>
      <c r="B838" t="str">
        <f>"92-0"</f>
        <v>92-0</v>
      </c>
      <c r="C838" t="s">
        <v>838</v>
      </c>
      <c r="D838">
        <v>1</v>
      </c>
    </row>
    <row r="839" spans="1:4" x14ac:dyDescent="0.25">
      <c r="A839">
        <v>667</v>
      </c>
      <c r="B839" t="str">
        <f>"9964-3"</f>
        <v>9964-3</v>
      </c>
      <c r="C839" t="s">
        <v>839</v>
      </c>
      <c r="D839">
        <v>1</v>
      </c>
    </row>
    <row r="840" spans="1:4" x14ac:dyDescent="0.25">
      <c r="A840">
        <v>668</v>
      </c>
      <c r="B840" t="str">
        <f>"0-907259"</f>
        <v>0-907259</v>
      </c>
      <c r="C840" t="s">
        <v>840</v>
      </c>
      <c r="D840">
        <v>1</v>
      </c>
    </row>
    <row r="841" spans="1:4" x14ac:dyDescent="0.25">
      <c r="A841">
        <v>669</v>
      </c>
      <c r="B841" t="str">
        <f>"90-5095"</f>
        <v>90-5095</v>
      </c>
      <c r="C841" t="s">
        <v>841</v>
      </c>
      <c r="D841">
        <v>2</v>
      </c>
    </row>
    <row r="842" spans="1:4" x14ac:dyDescent="0.25">
      <c r="A842">
        <v>67</v>
      </c>
      <c r="B842" t="str">
        <f>"3-7930"</f>
        <v>3-7930</v>
      </c>
      <c r="C842" t="s">
        <v>842</v>
      </c>
      <c r="D842">
        <v>1</v>
      </c>
    </row>
    <row r="843" spans="1:4" x14ac:dyDescent="0.25">
      <c r="A843">
        <v>670</v>
      </c>
      <c r="B843" t="str">
        <f>"88-240"</f>
        <v>88-240</v>
      </c>
      <c r="C843" t="s">
        <v>843</v>
      </c>
      <c r="D843">
        <v>1</v>
      </c>
    </row>
    <row r="844" spans="1:4" x14ac:dyDescent="0.25">
      <c r="A844">
        <v>671</v>
      </c>
      <c r="B844" t="str">
        <f>"0-8047"</f>
        <v>0-8047</v>
      </c>
      <c r="C844" t="s">
        <v>844</v>
      </c>
      <c r="D844">
        <v>2</v>
      </c>
    </row>
    <row r="845" spans="1:4" x14ac:dyDescent="0.25">
      <c r="A845">
        <v>673</v>
      </c>
      <c r="B845" t="str">
        <f>"1-870345"</f>
        <v>1-870345</v>
      </c>
      <c r="C845" t="s">
        <v>845</v>
      </c>
      <c r="D845">
        <v>1</v>
      </c>
    </row>
    <row r="846" spans="1:4" x14ac:dyDescent="0.25">
      <c r="A846">
        <v>675</v>
      </c>
      <c r="B846" t="str">
        <f>"0-8031"</f>
        <v>0-8031</v>
      </c>
      <c r="C846" t="s">
        <v>846</v>
      </c>
      <c r="D846">
        <v>1</v>
      </c>
    </row>
    <row r="847" spans="1:4" x14ac:dyDescent="0.25">
      <c r="A847">
        <v>676</v>
      </c>
      <c r="B847" t="str">
        <f>"0-954856, 1-904764, 0-901299, 1-903364"</f>
        <v>0-954856, 1-904764, 0-901299, 1-903364</v>
      </c>
      <c r="C847" t="s">
        <v>847</v>
      </c>
      <c r="D847">
        <v>1</v>
      </c>
    </row>
    <row r="848" spans="1:4" x14ac:dyDescent="0.25">
      <c r="A848">
        <v>679</v>
      </c>
      <c r="B848" t="str">
        <f>"2-86781"</f>
        <v>2-86781</v>
      </c>
      <c r="C848" t="s">
        <v>848</v>
      </c>
      <c r="D848">
        <v>1</v>
      </c>
    </row>
    <row r="849" spans="1:4" x14ac:dyDescent="0.25">
      <c r="A849">
        <v>68</v>
      </c>
      <c r="B849" t="str">
        <f>"3-89821"</f>
        <v>3-89821</v>
      </c>
      <c r="C849" t="s">
        <v>849</v>
      </c>
      <c r="D849">
        <v>1</v>
      </c>
    </row>
    <row r="850" spans="1:4" x14ac:dyDescent="0.25">
      <c r="A850">
        <v>681</v>
      </c>
      <c r="B850" t="str">
        <f>"0-9540"</f>
        <v>0-9540</v>
      </c>
      <c r="C850" t="s">
        <v>850</v>
      </c>
      <c r="D850">
        <v>1</v>
      </c>
    </row>
    <row r="851" spans="1:4" x14ac:dyDescent="0.25">
      <c r="A851">
        <v>682</v>
      </c>
      <c r="B851" t="str">
        <f>"82-7374"</f>
        <v>82-7374</v>
      </c>
      <c r="C851" t="s">
        <v>851</v>
      </c>
      <c r="D851">
        <v>1</v>
      </c>
    </row>
    <row r="852" spans="1:4" x14ac:dyDescent="0.25">
      <c r="A852">
        <v>683</v>
      </c>
      <c r="B852" t="str">
        <f>"2-7462"</f>
        <v>2-7462</v>
      </c>
      <c r="C852" t="s">
        <v>852</v>
      </c>
      <c r="D852">
        <v>1</v>
      </c>
    </row>
    <row r="853" spans="1:4" x14ac:dyDescent="0.25">
      <c r="A853">
        <v>685</v>
      </c>
      <c r="B853" t="str">
        <f>"3-8062"</f>
        <v>3-8062</v>
      </c>
      <c r="C853" t="s">
        <v>853</v>
      </c>
      <c r="D853">
        <v>1</v>
      </c>
    </row>
    <row r="854" spans="1:4" x14ac:dyDescent="0.25">
      <c r="A854">
        <v>686</v>
      </c>
      <c r="B854" t="str">
        <f>"90-481"</f>
        <v>90-481</v>
      </c>
      <c r="C854" t="s">
        <v>854</v>
      </c>
      <c r="D854">
        <v>2</v>
      </c>
    </row>
    <row r="855" spans="1:4" x14ac:dyDescent="0.25">
      <c r="A855">
        <v>687</v>
      </c>
      <c r="B855" t="str">
        <f>"0-567"</f>
        <v>0-567</v>
      </c>
      <c r="C855" t="s">
        <v>855</v>
      </c>
      <c r="D855">
        <v>1</v>
      </c>
    </row>
    <row r="856" spans="1:4" x14ac:dyDescent="0.25">
      <c r="A856">
        <v>688</v>
      </c>
      <c r="B856" t="str">
        <f>"3-374"</f>
        <v>3-374</v>
      </c>
      <c r="C856" t="s">
        <v>856</v>
      </c>
      <c r="D856">
        <v>1</v>
      </c>
    </row>
    <row r="857" spans="1:4" x14ac:dyDescent="0.25">
      <c r="A857">
        <v>689</v>
      </c>
      <c r="B857" t="str">
        <f>"3-929075, 3-89586"</f>
        <v>3-929075, 3-89586</v>
      </c>
      <c r="C857" t="s">
        <v>857</v>
      </c>
      <c r="D857">
        <v>1</v>
      </c>
    </row>
    <row r="858" spans="1:4" x14ac:dyDescent="0.25">
      <c r="A858">
        <v>691</v>
      </c>
      <c r="B858" t="str">
        <f>"90-334"</f>
        <v>90-334</v>
      </c>
      <c r="C858" t="s">
        <v>858</v>
      </c>
      <c r="D858">
        <v>1</v>
      </c>
    </row>
    <row r="859" spans="1:4" x14ac:dyDescent="0.25">
      <c r="A859">
        <v>692</v>
      </c>
      <c r="B859" t="str">
        <f>"962-209"</f>
        <v>962-209</v>
      </c>
      <c r="C859" t="s">
        <v>859</v>
      </c>
      <c r="D859">
        <v>1</v>
      </c>
    </row>
    <row r="860" spans="1:4" x14ac:dyDescent="0.25">
      <c r="A860">
        <v>694</v>
      </c>
      <c r="B860" t="str">
        <f>"0-86577"</f>
        <v>0-86577</v>
      </c>
      <c r="C860" t="s">
        <v>860</v>
      </c>
      <c r="D860">
        <v>1</v>
      </c>
    </row>
    <row r="861" spans="1:4" x14ac:dyDescent="0.25">
      <c r="A861">
        <v>695</v>
      </c>
      <c r="B861" t="str">
        <f>"90-04, 90-247"</f>
        <v>90-04, 90-247</v>
      </c>
      <c r="C861" t="s">
        <v>861</v>
      </c>
      <c r="D861">
        <v>1</v>
      </c>
    </row>
    <row r="862" spans="1:4" x14ac:dyDescent="0.25">
      <c r="A862">
        <v>696</v>
      </c>
      <c r="B862" t="str">
        <f>"91-85142"</f>
        <v>91-85142</v>
      </c>
      <c r="C862" t="s">
        <v>862</v>
      </c>
      <c r="D862">
        <v>1</v>
      </c>
    </row>
    <row r="863" spans="1:4" x14ac:dyDescent="0.25">
      <c r="A863">
        <v>697</v>
      </c>
      <c r="B863" t="str">
        <f>"0-88986"</f>
        <v>0-88986</v>
      </c>
      <c r="C863" t="s">
        <v>863</v>
      </c>
      <c r="D863">
        <v>1</v>
      </c>
    </row>
    <row r="864" spans="1:4" x14ac:dyDescent="0.25">
      <c r="A864">
        <v>698</v>
      </c>
      <c r="B864" t="str">
        <f>"0-292"</f>
        <v>0-292</v>
      </c>
      <c r="C864" t="s">
        <v>864</v>
      </c>
      <c r="D864">
        <v>1</v>
      </c>
    </row>
    <row r="865" spans="1:4" x14ac:dyDescent="0.25">
      <c r="A865">
        <v>699</v>
      </c>
      <c r="B865" t="str">
        <f>"3-7799"</f>
        <v>3-7799</v>
      </c>
      <c r="C865" t="s">
        <v>865</v>
      </c>
      <c r="D865">
        <v>1</v>
      </c>
    </row>
    <row r="866" spans="1:4" x14ac:dyDescent="0.25">
      <c r="A866">
        <v>7</v>
      </c>
      <c r="B866" t="str">
        <f>"0-901297"</f>
        <v>0-901297</v>
      </c>
      <c r="C866" t="s">
        <v>866</v>
      </c>
      <c r="D866">
        <v>1</v>
      </c>
    </row>
    <row r="867" spans="1:4" x14ac:dyDescent="0.25">
      <c r="A867">
        <v>70</v>
      </c>
      <c r="B867" t="str">
        <f>"91-7173"</f>
        <v>91-7173</v>
      </c>
      <c r="C867" t="s">
        <v>867</v>
      </c>
      <c r="D867">
        <v>1</v>
      </c>
    </row>
    <row r="868" spans="1:4" x14ac:dyDescent="0.25">
      <c r="A868">
        <v>701</v>
      </c>
      <c r="B868" t="str">
        <f>"0-8236"</f>
        <v>0-8236</v>
      </c>
      <c r="C868" t="s">
        <v>868</v>
      </c>
      <c r="D868">
        <v>1</v>
      </c>
    </row>
    <row r="869" spans="1:4" x14ac:dyDescent="0.25">
      <c r="A869">
        <v>702</v>
      </c>
      <c r="B869" t="str">
        <f>"951-570, 952-495, 951-662"</f>
        <v>951-570, 952-495, 951-662</v>
      </c>
      <c r="C869" t="s">
        <v>869</v>
      </c>
      <c r="D869">
        <v>1</v>
      </c>
    </row>
    <row r="870" spans="1:4" x14ac:dyDescent="0.25">
      <c r="A870">
        <v>703</v>
      </c>
      <c r="B870" t="str">
        <f>"972-8865"</f>
        <v>972-8865</v>
      </c>
      <c r="C870" t="s">
        <v>870</v>
      </c>
      <c r="D870">
        <v>1</v>
      </c>
    </row>
    <row r="871" spans="1:4" x14ac:dyDescent="0.25">
      <c r="A871">
        <v>705</v>
      </c>
      <c r="B871" t="str">
        <f>"0-930403, 1-56347, 1-60086, 0-915928"</f>
        <v>0-930403, 1-56347, 1-60086, 0-915928</v>
      </c>
      <c r="C871" t="s">
        <v>871</v>
      </c>
      <c r="D871">
        <v>1</v>
      </c>
    </row>
    <row r="872" spans="1:4" x14ac:dyDescent="0.25">
      <c r="A872">
        <v>706</v>
      </c>
      <c r="B872" t="str">
        <f>"84-930872"</f>
        <v>84-930872</v>
      </c>
      <c r="C872" t="s">
        <v>872</v>
      </c>
      <c r="D872">
        <v>1</v>
      </c>
    </row>
    <row r="873" spans="1:4" x14ac:dyDescent="0.25">
      <c r="A873">
        <v>707</v>
      </c>
      <c r="B873" t="str">
        <f>"87-89825"</f>
        <v>87-89825</v>
      </c>
      <c r="C873" t="s">
        <v>873</v>
      </c>
      <c r="D873">
        <v>1</v>
      </c>
    </row>
    <row r="874" spans="1:4" x14ac:dyDescent="0.25">
      <c r="A874">
        <v>708</v>
      </c>
      <c r="B874" t="str">
        <f>"977-238"</f>
        <v>977-238</v>
      </c>
      <c r="C874" t="s">
        <v>874</v>
      </c>
      <c r="D874">
        <v>1</v>
      </c>
    </row>
    <row r="875" spans="1:4" x14ac:dyDescent="0.25">
      <c r="A875">
        <v>71</v>
      </c>
      <c r="B875" t="str">
        <f>"0-8132"</f>
        <v>0-8132</v>
      </c>
      <c r="C875" t="s">
        <v>875</v>
      </c>
      <c r="D875">
        <v>1</v>
      </c>
    </row>
    <row r="876" spans="1:4" x14ac:dyDescent="0.25">
      <c r="A876">
        <v>710</v>
      </c>
      <c r="B876" t="str">
        <f>"0-8010"</f>
        <v>0-8010</v>
      </c>
      <c r="C876" t="s">
        <v>876</v>
      </c>
      <c r="D876">
        <v>1</v>
      </c>
    </row>
    <row r="877" spans="1:4" x14ac:dyDescent="0.25">
      <c r="A877">
        <v>711</v>
      </c>
      <c r="B877" t="str">
        <f>"0-86380"</f>
        <v>0-86380</v>
      </c>
      <c r="C877" t="s">
        <v>877</v>
      </c>
      <c r="D877">
        <v>1</v>
      </c>
    </row>
    <row r="878" spans="1:4" x14ac:dyDescent="0.25">
      <c r="A878">
        <v>712</v>
      </c>
      <c r="B878" t="str">
        <f>"1-77922"</f>
        <v>1-77922</v>
      </c>
      <c r="C878" t="s">
        <v>878</v>
      </c>
      <c r="D878">
        <v>1</v>
      </c>
    </row>
    <row r="879" spans="1:4" x14ac:dyDescent="0.25">
      <c r="A879">
        <v>713</v>
      </c>
      <c r="B879" t="str">
        <f>"2-7427"</f>
        <v>2-7427</v>
      </c>
      <c r="C879" t="s">
        <v>879</v>
      </c>
      <c r="D879">
        <v>1</v>
      </c>
    </row>
    <row r="880" spans="1:4" x14ac:dyDescent="0.25">
      <c r="A880">
        <v>715</v>
      </c>
      <c r="B880" t="str">
        <f>"91-976047"</f>
        <v>91-976047</v>
      </c>
      <c r="C880" t="s">
        <v>880</v>
      </c>
      <c r="D880">
        <v>1</v>
      </c>
    </row>
    <row r="881" spans="1:4" x14ac:dyDescent="0.25">
      <c r="A881">
        <v>716</v>
      </c>
      <c r="B881" t="str">
        <f>"4-7622"</f>
        <v>4-7622</v>
      </c>
      <c r="C881" t="s">
        <v>881</v>
      </c>
      <c r="D881">
        <v>1</v>
      </c>
    </row>
    <row r="882" spans="1:4" x14ac:dyDescent="0.25">
      <c r="A882">
        <v>717</v>
      </c>
      <c r="B882" t="str">
        <f>"0-87413"</f>
        <v>0-87413</v>
      </c>
      <c r="C882" t="s">
        <v>882</v>
      </c>
      <c r="D882">
        <v>1</v>
      </c>
    </row>
    <row r="883" spans="1:4" x14ac:dyDescent="0.25">
      <c r="A883">
        <v>718</v>
      </c>
      <c r="B883" t="str">
        <f>"0-935617, 0-916724, 0-674"</f>
        <v>0-935617, 0-916724, 0-674</v>
      </c>
      <c r="C883" t="s">
        <v>883</v>
      </c>
      <c r="D883">
        <v>2</v>
      </c>
    </row>
    <row r="884" spans="1:4" x14ac:dyDescent="0.25">
      <c r="A884">
        <v>719</v>
      </c>
      <c r="B884" t="str">
        <f>"3-8305, 3-87061"</f>
        <v>3-8305, 3-87061</v>
      </c>
      <c r="C884" t="s">
        <v>884</v>
      </c>
      <c r="D884">
        <v>1</v>
      </c>
    </row>
    <row r="885" spans="1:4" x14ac:dyDescent="0.25">
      <c r="A885">
        <v>72</v>
      </c>
      <c r="B885" t="str">
        <f>"1-84593, 0-85198"</f>
        <v>1-84593, 0-85198</v>
      </c>
      <c r="C885" t="s">
        <v>885</v>
      </c>
      <c r="D885">
        <v>1</v>
      </c>
    </row>
    <row r="886" spans="1:4" x14ac:dyDescent="0.25">
      <c r="A886">
        <v>720</v>
      </c>
      <c r="B886" t="str">
        <f>"1-84311"</f>
        <v>1-84311</v>
      </c>
      <c r="C886" t="s">
        <v>886</v>
      </c>
      <c r="D886">
        <v>1</v>
      </c>
    </row>
    <row r="887" spans="1:4" x14ac:dyDescent="0.25">
      <c r="A887">
        <v>723</v>
      </c>
      <c r="B887" t="str">
        <f>""</f>
        <v/>
      </c>
      <c r="C887" t="s">
        <v>887</v>
      </c>
      <c r="D887">
        <v>1</v>
      </c>
    </row>
    <row r="888" spans="1:4" x14ac:dyDescent="0.25">
      <c r="A888">
        <v>724</v>
      </c>
      <c r="B888" t="str">
        <f>"88-13"</f>
        <v>88-13</v>
      </c>
      <c r="C888" t="s">
        <v>888</v>
      </c>
      <c r="D888">
        <v>1</v>
      </c>
    </row>
    <row r="889" spans="1:4" x14ac:dyDescent="0.25">
      <c r="A889">
        <v>728</v>
      </c>
      <c r="B889" t="str">
        <f>"0-85293"</f>
        <v>0-85293</v>
      </c>
      <c r="C889" t="s">
        <v>889</v>
      </c>
      <c r="D889">
        <v>1</v>
      </c>
    </row>
    <row r="890" spans="1:4" x14ac:dyDescent="0.25">
      <c r="A890">
        <v>729</v>
      </c>
      <c r="B890" t="str">
        <f>"1-86156, 1-897635, 1-870332"</f>
        <v>1-86156, 1-897635, 1-870332</v>
      </c>
      <c r="C890" t="s">
        <v>890</v>
      </c>
      <c r="D890">
        <v>1</v>
      </c>
    </row>
    <row r="891" spans="1:4" x14ac:dyDescent="0.25">
      <c r="A891">
        <v>731</v>
      </c>
      <c r="B891" t="str">
        <f>"978-0-85369"</f>
        <v>978-0-85369</v>
      </c>
      <c r="C891" t="s">
        <v>891</v>
      </c>
      <c r="D891">
        <v>1</v>
      </c>
    </row>
    <row r="892" spans="1:4" x14ac:dyDescent="0.25">
      <c r="A892">
        <v>732</v>
      </c>
      <c r="B892" t="str">
        <f>"1-84465"</f>
        <v>1-84465</v>
      </c>
      <c r="C892" t="s">
        <v>892</v>
      </c>
      <c r="D892">
        <v>1</v>
      </c>
    </row>
    <row r="893" spans="1:4" x14ac:dyDescent="0.25">
      <c r="A893">
        <v>733</v>
      </c>
      <c r="B893" t="str">
        <f>"0-87814, 1-59370, 0-9795633"</f>
        <v>0-87814, 1-59370, 0-9795633</v>
      </c>
      <c r="C893" t="s">
        <v>893</v>
      </c>
      <c r="D893">
        <v>1</v>
      </c>
    </row>
    <row r="894" spans="1:4" x14ac:dyDescent="0.25">
      <c r="A894">
        <v>735</v>
      </c>
      <c r="B894" t="str">
        <f>"1-4244"</f>
        <v>1-4244</v>
      </c>
      <c r="C894" t="s">
        <v>894</v>
      </c>
      <c r="D894">
        <v>1</v>
      </c>
    </row>
    <row r="895" spans="1:4" x14ac:dyDescent="0.25">
      <c r="A895">
        <v>736</v>
      </c>
      <c r="B895" t="str">
        <f>"3-932581"</f>
        <v>3-932581</v>
      </c>
      <c r="C895" t="s">
        <v>895</v>
      </c>
      <c r="D895">
        <v>1</v>
      </c>
    </row>
    <row r="896" spans="1:4" x14ac:dyDescent="0.25">
      <c r="A896">
        <v>737</v>
      </c>
      <c r="B896" t="str">
        <f>"3-936581, 3-86581, 3-928244"</f>
        <v>3-936581, 3-86581, 3-928244</v>
      </c>
      <c r="C896" t="s">
        <v>896</v>
      </c>
      <c r="D896">
        <v>1</v>
      </c>
    </row>
    <row r="897" spans="1:4" x14ac:dyDescent="0.25">
      <c r="A897">
        <v>738</v>
      </c>
      <c r="B897" t="str">
        <f>"5-94560"</f>
        <v>5-94560</v>
      </c>
      <c r="C897" t="s">
        <v>897</v>
      </c>
      <c r="D897">
        <v>1</v>
      </c>
    </row>
    <row r="898" spans="1:4" x14ac:dyDescent="0.25">
      <c r="A898">
        <v>74</v>
      </c>
      <c r="B898" t="str">
        <f>"1-892529"</f>
        <v>1-892529</v>
      </c>
      <c r="C898" t="s">
        <v>898</v>
      </c>
      <c r="D898">
        <v>1</v>
      </c>
    </row>
    <row r="899" spans="1:4" x14ac:dyDescent="0.25">
      <c r="A899">
        <v>740</v>
      </c>
      <c r="B899" t="str">
        <f>"0-929375"</f>
        <v>0-929375</v>
      </c>
      <c r="C899" t="s">
        <v>899</v>
      </c>
      <c r="D899">
        <v>1</v>
      </c>
    </row>
    <row r="900" spans="1:4" x14ac:dyDescent="0.25">
      <c r="A900">
        <v>741</v>
      </c>
      <c r="B900" t="str">
        <f>"0-87413, 0-8387, 0-8386"</f>
        <v>0-87413, 0-8387, 0-8386</v>
      </c>
      <c r="C900" t="s">
        <v>900</v>
      </c>
      <c r="D900">
        <v>1</v>
      </c>
    </row>
    <row r="901" spans="1:4" x14ac:dyDescent="0.25">
      <c r="A901">
        <v>742</v>
      </c>
      <c r="B901" t="str">
        <f>"90-5867"</f>
        <v>90-5867</v>
      </c>
      <c r="C901" t="s">
        <v>901</v>
      </c>
      <c r="D901">
        <v>1</v>
      </c>
    </row>
    <row r="902" spans="1:4" x14ac:dyDescent="0.25">
      <c r="A902">
        <v>744</v>
      </c>
      <c r="B902" t="str">
        <f>"1-874267"</f>
        <v>1-874267</v>
      </c>
      <c r="C902" t="s">
        <v>902</v>
      </c>
      <c r="D902">
        <v>1</v>
      </c>
    </row>
    <row r="903" spans="1:4" x14ac:dyDescent="0.25">
      <c r="A903">
        <v>745</v>
      </c>
      <c r="B903" t="str">
        <f>"956-17"</f>
        <v>956-17</v>
      </c>
      <c r="C903" t="s">
        <v>903</v>
      </c>
      <c r="D903">
        <v>1</v>
      </c>
    </row>
    <row r="904" spans="1:4" x14ac:dyDescent="0.25">
      <c r="A904">
        <v>746</v>
      </c>
      <c r="B904" t="str">
        <f>"1-931112, 0-943549"</f>
        <v>1-931112, 0-943549</v>
      </c>
      <c r="C904" t="s">
        <v>904</v>
      </c>
      <c r="D904">
        <v>1</v>
      </c>
    </row>
    <row r="905" spans="1:4" x14ac:dyDescent="0.25">
      <c r="A905">
        <v>747</v>
      </c>
      <c r="B905" t="str">
        <f>"0-7006"</f>
        <v>0-7006</v>
      </c>
      <c r="C905" t="s">
        <v>905</v>
      </c>
      <c r="D905">
        <v>1</v>
      </c>
    </row>
    <row r="906" spans="1:4" x14ac:dyDescent="0.25">
      <c r="A906">
        <v>748</v>
      </c>
      <c r="B906" t="str">
        <f>"2-902685"</f>
        <v>2-902685</v>
      </c>
      <c r="C906" t="s">
        <v>906</v>
      </c>
      <c r="D906">
        <v>1</v>
      </c>
    </row>
    <row r="907" spans="1:4" x14ac:dyDescent="0.25">
      <c r="A907">
        <v>749</v>
      </c>
      <c r="B907" t="str">
        <f>"88-425, 88-85669, 88-8332, 88-8334"</f>
        <v>88-425, 88-85669, 88-8332, 88-8334</v>
      </c>
      <c r="C907" t="s">
        <v>907</v>
      </c>
      <c r="D907">
        <v>1</v>
      </c>
    </row>
    <row r="908" spans="1:4" x14ac:dyDescent="0.25">
      <c r="A908">
        <v>750</v>
      </c>
      <c r="B908" t="str">
        <f>"0-913580"</f>
        <v>0-913580</v>
      </c>
      <c r="C908" t="s">
        <v>908</v>
      </c>
      <c r="D908">
        <v>1</v>
      </c>
    </row>
    <row r="909" spans="1:4" x14ac:dyDescent="0.25">
      <c r="A909">
        <v>751</v>
      </c>
      <c r="B909" t="str">
        <f>"1-882345"</f>
        <v>1-882345</v>
      </c>
      <c r="C909" t="s">
        <v>909</v>
      </c>
      <c r="D909">
        <v>1</v>
      </c>
    </row>
    <row r="910" spans="1:4" x14ac:dyDescent="0.25">
      <c r="A910">
        <v>752</v>
      </c>
      <c r="B910" t="str">
        <f>"1-86888"</f>
        <v>1-86888</v>
      </c>
      <c r="C910" t="s">
        <v>910</v>
      </c>
      <c r="D910">
        <v>1</v>
      </c>
    </row>
    <row r="911" spans="1:4" x14ac:dyDescent="0.25">
      <c r="A911">
        <v>753</v>
      </c>
      <c r="B911" t="str">
        <f>"3-89574, 3-929937"</f>
        <v>3-89574, 3-929937</v>
      </c>
      <c r="C911" t="s">
        <v>911</v>
      </c>
      <c r="D911">
        <v>1</v>
      </c>
    </row>
    <row r="912" spans="1:4" x14ac:dyDescent="0.25">
      <c r="A912">
        <v>754</v>
      </c>
      <c r="B912" t="str">
        <f>"0-8261, 0-9771597"</f>
        <v>0-8261, 0-9771597</v>
      </c>
      <c r="C912" t="s">
        <v>912</v>
      </c>
      <c r="D912">
        <v>2</v>
      </c>
    </row>
    <row r="913" spans="1:4" x14ac:dyDescent="0.25">
      <c r="A913">
        <v>756</v>
      </c>
      <c r="B913" t="str">
        <f>"0-393, 0-920256"</f>
        <v>0-393, 0-920256</v>
      </c>
      <c r="C913" t="s">
        <v>913</v>
      </c>
      <c r="D913">
        <v>1</v>
      </c>
    </row>
    <row r="914" spans="1:4" x14ac:dyDescent="0.25">
      <c r="A914">
        <v>757</v>
      </c>
      <c r="B914" t="str">
        <f>"3-319, 1-137, 1-4472, 1-78632, 1-349, 0-230, 1-4039, 0-333, 0-312"</f>
        <v>3-319, 1-137, 1-4472, 1-78632, 1-349, 0-230, 1-4039, 0-333, 0-312</v>
      </c>
      <c r="C914" t="s">
        <v>914</v>
      </c>
      <c r="D914">
        <v>2</v>
      </c>
    </row>
    <row r="915" spans="1:4" x14ac:dyDescent="0.25">
      <c r="A915">
        <v>758</v>
      </c>
      <c r="B915" t="str">
        <f>"0-89706, 0-262"</f>
        <v>0-89706, 0-262</v>
      </c>
      <c r="C915" t="s">
        <v>915</v>
      </c>
      <c r="D915">
        <v>2</v>
      </c>
    </row>
    <row r="916" spans="1:4" x14ac:dyDescent="0.25">
      <c r="A916">
        <v>76</v>
      </c>
      <c r="B916" t="str">
        <f>"0-938100, 1-57113, 1-879751"</f>
        <v>0-938100, 1-57113, 1-879751</v>
      </c>
      <c r="C916" t="s">
        <v>916</v>
      </c>
      <c r="D916">
        <v>1</v>
      </c>
    </row>
    <row r="917" spans="1:4" x14ac:dyDescent="0.25">
      <c r="A917">
        <v>761</v>
      </c>
      <c r="B917" t="str">
        <f>"0-902879"</f>
        <v>0-902879</v>
      </c>
      <c r="C917" t="s">
        <v>917</v>
      </c>
      <c r="D917">
        <v>1</v>
      </c>
    </row>
    <row r="918" spans="1:4" x14ac:dyDescent="0.25">
      <c r="A918">
        <v>766</v>
      </c>
      <c r="B918" t="str">
        <f>"0-9728482"</f>
        <v>0-9728482</v>
      </c>
      <c r="C918" t="s">
        <v>918</v>
      </c>
      <c r="D918">
        <v>1</v>
      </c>
    </row>
    <row r="919" spans="1:4" x14ac:dyDescent="0.25">
      <c r="A919">
        <v>767</v>
      </c>
      <c r="B919" t="str">
        <f>"1-85302"</f>
        <v>1-85302</v>
      </c>
      <c r="C919" t="s">
        <v>919</v>
      </c>
      <c r="D919">
        <v>1</v>
      </c>
    </row>
    <row r="920" spans="1:4" x14ac:dyDescent="0.25">
      <c r="A920">
        <v>768</v>
      </c>
      <c r="B920" t="str">
        <f>"0-333, 1-4050, 0-9527697, 0-230, 0-330"</f>
        <v>0-333, 1-4050, 0-9527697, 0-230, 0-330</v>
      </c>
      <c r="C920" t="s">
        <v>920</v>
      </c>
      <c r="D920">
        <v>1</v>
      </c>
    </row>
    <row r="921" spans="1:4" x14ac:dyDescent="0.25">
      <c r="A921">
        <v>77</v>
      </c>
      <c r="B921" t="str">
        <f>"1-86094"</f>
        <v>1-86094</v>
      </c>
      <c r="C921" t="s">
        <v>921</v>
      </c>
      <c r="D921">
        <v>1</v>
      </c>
    </row>
    <row r="922" spans="1:4" x14ac:dyDescent="0.25">
      <c r="A922">
        <v>770</v>
      </c>
      <c r="B922" t="str">
        <f>"0-89603"</f>
        <v>0-89603</v>
      </c>
      <c r="C922" t="s">
        <v>922</v>
      </c>
      <c r="D922">
        <v>1</v>
      </c>
    </row>
    <row r="923" spans="1:4" x14ac:dyDescent="0.25">
      <c r="A923">
        <v>771</v>
      </c>
      <c r="B923" t="str">
        <f>"90-76998, 90-8686, 90-74134"</f>
        <v>90-76998, 90-8686, 90-74134</v>
      </c>
      <c r="C923" t="s">
        <v>923</v>
      </c>
      <c r="D923">
        <v>1</v>
      </c>
    </row>
    <row r="924" spans="1:4" x14ac:dyDescent="0.25">
      <c r="A924">
        <v>772</v>
      </c>
      <c r="B924" t="str">
        <f>"966-96872"</f>
        <v>966-96872</v>
      </c>
      <c r="C924" t="s">
        <v>924</v>
      </c>
      <c r="D924">
        <v>1</v>
      </c>
    </row>
    <row r="925" spans="1:4" x14ac:dyDescent="0.25">
      <c r="A925">
        <v>773</v>
      </c>
      <c r="B925" t="str">
        <f>"87-12, 87-13"</f>
        <v>87-12, 87-13</v>
      </c>
      <c r="C925" t="s">
        <v>925</v>
      </c>
      <c r="D925">
        <v>1</v>
      </c>
    </row>
    <row r="926" spans="1:4" x14ac:dyDescent="0.25">
      <c r="A926">
        <v>775</v>
      </c>
      <c r="B926" t="str">
        <f>"1-89447"</f>
        <v>1-89447</v>
      </c>
      <c r="C926" t="s">
        <v>926</v>
      </c>
      <c r="D926">
        <v>1</v>
      </c>
    </row>
    <row r="927" spans="1:4" x14ac:dyDescent="0.25">
      <c r="A927">
        <v>7758216</v>
      </c>
      <c r="B927" t="str">
        <f>"978-91-7635"</f>
        <v>978-91-7635</v>
      </c>
      <c r="C927" t="s">
        <v>927</v>
      </c>
      <c r="D927">
        <v>1</v>
      </c>
    </row>
    <row r="928" spans="1:4" x14ac:dyDescent="0.25">
      <c r="A928">
        <v>776</v>
      </c>
      <c r="B928" t="str">
        <f>"81-7023, 81-7764, 81-9001"</f>
        <v>81-7023, 81-7764, 81-9001</v>
      </c>
      <c r="C928" t="s">
        <v>928</v>
      </c>
      <c r="D928">
        <v>1</v>
      </c>
    </row>
    <row r="929" spans="1:4" x14ac:dyDescent="0.25">
      <c r="A929">
        <v>777</v>
      </c>
      <c r="B929" t="str">
        <f>"84-611-3192, 84-611-0549, 84-611-1464, 84-607-9532, 84-609-2545, 84-611-0236, 84-611-3795, 84-609-0143, 84-609-9479, 84-611-0172, 84-609-0142, 84-611-1101, 84-609-9368, 84-607-4524, 84-611-0587, 84-607-6109, 84-609-9095"</f>
        <v>84-611-3192, 84-611-0549, 84-611-1464, 84-607-9532, 84-609-2545, 84-611-0236, 84-611-3795, 84-609-0143, 84-609-9479, 84-611-0172, 84-609-0142, 84-611-1101, 84-609-9368, 84-607-4524, 84-611-0587, 84-607-6109, 84-609-9095</v>
      </c>
      <c r="C929" t="s">
        <v>929</v>
      </c>
      <c r="D929">
        <v>1</v>
      </c>
    </row>
    <row r="930" spans="1:4" x14ac:dyDescent="0.25">
      <c r="A930">
        <v>778</v>
      </c>
      <c r="B930" t="str">
        <f>"0-85066, 1-56032, 0-415, 0-89116, 0-905273, 1-59169, 1-85000, 0-903796, 0-8448, 0-335"</f>
        <v>0-85066, 1-56032, 0-415, 0-89116, 0-905273, 1-59169, 1-85000, 0-903796, 0-8448, 0-335</v>
      </c>
      <c r="C930" t="s">
        <v>930</v>
      </c>
      <c r="D930">
        <v>2</v>
      </c>
    </row>
    <row r="931" spans="1:4" x14ac:dyDescent="0.25">
      <c r="A931">
        <v>78</v>
      </c>
      <c r="B931" t="str">
        <f>"0-409, 0-406, 0-7545, 1-4057"</f>
        <v>0-409, 0-406, 0-7545, 1-4057</v>
      </c>
      <c r="C931" t="s">
        <v>931</v>
      </c>
      <c r="D931">
        <v>1</v>
      </c>
    </row>
    <row r="932" spans="1:4" x14ac:dyDescent="0.25">
      <c r="A932">
        <v>784</v>
      </c>
      <c r="B932" t="str">
        <f>"4-903313"</f>
        <v>4-903313</v>
      </c>
      <c r="C932" t="s">
        <v>932</v>
      </c>
      <c r="D932">
        <v>1</v>
      </c>
    </row>
    <row r="933" spans="1:4" x14ac:dyDescent="0.25">
      <c r="A933">
        <v>786</v>
      </c>
      <c r="B933" t="str">
        <f>"2-9517408"</f>
        <v>2-9517408</v>
      </c>
      <c r="C933" t="s">
        <v>933</v>
      </c>
      <c r="D933">
        <v>1</v>
      </c>
    </row>
    <row r="934" spans="1:4" x14ac:dyDescent="0.25">
      <c r="A934">
        <v>787</v>
      </c>
      <c r="B934" t="str">
        <f>"0-7391"</f>
        <v>0-7391</v>
      </c>
      <c r="C934" t="s">
        <v>934</v>
      </c>
      <c r="D934">
        <v>1</v>
      </c>
    </row>
    <row r="935" spans="1:4" x14ac:dyDescent="0.25">
      <c r="A935">
        <v>788</v>
      </c>
      <c r="B935" t="str">
        <f>"963-05"</f>
        <v>963-05</v>
      </c>
      <c r="C935" t="s">
        <v>935</v>
      </c>
      <c r="D935">
        <v>1</v>
      </c>
    </row>
    <row r="936" spans="1:4" x14ac:dyDescent="0.25">
      <c r="A936">
        <v>789</v>
      </c>
      <c r="B936" t="str">
        <f>"1-56563"</f>
        <v>1-56563</v>
      </c>
      <c r="C936" t="s">
        <v>936</v>
      </c>
      <c r="D936">
        <v>1</v>
      </c>
    </row>
    <row r="937" spans="1:4" x14ac:dyDescent="0.25">
      <c r="A937">
        <v>79</v>
      </c>
      <c r="B937" t="str">
        <f>"0-85066, 1-84142, 0-948269, 0-85317, 1-84214, 0-7484, 1-85070, 0-415, 1-84184, 1-85996"</f>
        <v>0-85066, 1-84142, 0-948269, 0-85317, 1-84214, 0-7484, 1-85070, 0-415, 1-84184, 1-85996</v>
      </c>
      <c r="C937" t="s">
        <v>937</v>
      </c>
      <c r="D937">
        <v>1</v>
      </c>
    </row>
    <row r="938" spans="1:4" x14ac:dyDescent="0.25">
      <c r="A938">
        <v>793</v>
      </c>
      <c r="B938" t="str">
        <f>"7-5343"</f>
        <v>7-5343</v>
      </c>
      <c r="C938" t="s">
        <v>938</v>
      </c>
      <c r="D938">
        <v>1</v>
      </c>
    </row>
    <row r="939" spans="1:4" x14ac:dyDescent="0.25">
      <c r="A939">
        <v>794</v>
      </c>
      <c r="B939" t="str">
        <f>"1-56677"</f>
        <v>1-56677</v>
      </c>
      <c r="C939" t="s">
        <v>939</v>
      </c>
      <c r="D939">
        <v>1</v>
      </c>
    </row>
    <row r="940" spans="1:4" x14ac:dyDescent="0.25">
      <c r="A940">
        <v>795</v>
      </c>
      <c r="B940" t="str">
        <f>"0-87154, 1-61044"</f>
        <v>0-87154, 1-61044</v>
      </c>
      <c r="C940" t="s">
        <v>940</v>
      </c>
      <c r="D940">
        <v>1</v>
      </c>
    </row>
    <row r="941" spans="1:4" x14ac:dyDescent="0.25">
      <c r="A941">
        <v>797</v>
      </c>
      <c r="B941" t="str">
        <f>"91-27"</f>
        <v>91-27</v>
      </c>
      <c r="C941" t="s">
        <v>941</v>
      </c>
      <c r="D941">
        <v>1</v>
      </c>
    </row>
    <row r="942" spans="1:4" x14ac:dyDescent="0.25">
      <c r="A942">
        <v>798</v>
      </c>
      <c r="B942" t="str">
        <f>"1-872501, 1-905375"</f>
        <v>1-872501, 1-905375</v>
      </c>
      <c r="C942" t="s">
        <v>942</v>
      </c>
      <c r="D942">
        <v>1</v>
      </c>
    </row>
    <row r="943" spans="1:4" x14ac:dyDescent="0.25">
      <c r="A943">
        <v>799</v>
      </c>
      <c r="B943" t="str">
        <f>"0-7165"</f>
        <v>0-7165</v>
      </c>
      <c r="C943" t="s">
        <v>943</v>
      </c>
      <c r="D943">
        <v>1</v>
      </c>
    </row>
    <row r="944" spans="1:4" x14ac:dyDescent="0.25">
      <c r="A944">
        <v>8</v>
      </c>
      <c r="B944" t="str">
        <f>"0-88048"</f>
        <v>0-88048</v>
      </c>
      <c r="C944" t="s">
        <v>944</v>
      </c>
      <c r="D944">
        <v>1</v>
      </c>
    </row>
    <row r="945" spans="1:4" x14ac:dyDescent="0.25">
      <c r="A945">
        <v>80</v>
      </c>
      <c r="B945" t="str">
        <f>"0-7803, 1-4244"</f>
        <v>0-7803, 1-4244</v>
      </c>
      <c r="C945" t="s">
        <v>945</v>
      </c>
      <c r="D945">
        <v>1</v>
      </c>
    </row>
    <row r="946" spans="1:4" x14ac:dyDescent="0.25">
      <c r="A946">
        <v>800</v>
      </c>
      <c r="B946" t="str">
        <f>"952-99592"</f>
        <v>952-99592</v>
      </c>
      <c r="C946" t="s">
        <v>946</v>
      </c>
      <c r="D946">
        <v>1</v>
      </c>
    </row>
    <row r="947" spans="1:4" x14ac:dyDescent="0.25">
      <c r="A947">
        <v>801</v>
      </c>
      <c r="B947" t="str">
        <f>"3-8353, 3-89244"</f>
        <v>3-8353, 3-89244</v>
      </c>
      <c r="C947" t="s">
        <v>947</v>
      </c>
      <c r="D947">
        <v>2</v>
      </c>
    </row>
    <row r="948" spans="1:4" x14ac:dyDescent="0.25">
      <c r="A948">
        <v>802</v>
      </c>
      <c r="B948" t="str">
        <f>"0-8412"</f>
        <v>0-8412</v>
      </c>
      <c r="C948" t="s">
        <v>948</v>
      </c>
      <c r="D948">
        <v>1</v>
      </c>
    </row>
    <row r="949" spans="1:4" x14ac:dyDescent="0.25">
      <c r="A949">
        <v>803</v>
      </c>
      <c r="B949" t="str">
        <f>"0-201, 0-465, 0-7382"</f>
        <v>0-201, 0-465, 0-7382</v>
      </c>
      <c r="C949" t="s">
        <v>949</v>
      </c>
      <c r="D949">
        <v>1</v>
      </c>
    </row>
    <row r="950" spans="1:4" x14ac:dyDescent="0.25">
      <c r="A950">
        <v>806</v>
      </c>
      <c r="B950" t="str">
        <f>"0-8232"</f>
        <v>0-8232</v>
      </c>
      <c r="C950" t="s">
        <v>950</v>
      </c>
      <c r="D950">
        <v>1</v>
      </c>
    </row>
    <row r="951" spans="1:4" x14ac:dyDescent="0.25">
      <c r="A951">
        <v>808</v>
      </c>
      <c r="B951" t="str">
        <f>"91-7353"</f>
        <v>91-7353</v>
      </c>
      <c r="C951" t="s">
        <v>951</v>
      </c>
      <c r="D951">
        <v>1</v>
      </c>
    </row>
    <row r="952" spans="1:4" x14ac:dyDescent="0.25">
      <c r="A952">
        <v>81</v>
      </c>
      <c r="B952" t="str">
        <f>"5-88476"</f>
        <v>5-88476</v>
      </c>
      <c r="C952" t="s">
        <v>952</v>
      </c>
      <c r="D952">
        <v>1</v>
      </c>
    </row>
    <row r="953" spans="1:4" x14ac:dyDescent="0.25">
      <c r="A953">
        <v>810</v>
      </c>
      <c r="B953" t="str">
        <f>"5-89737"</f>
        <v>5-89737</v>
      </c>
      <c r="C953" t="s">
        <v>953</v>
      </c>
      <c r="D953">
        <v>1</v>
      </c>
    </row>
    <row r="954" spans="1:4" x14ac:dyDescent="0.25">
      <c r="A954">
        <v>811</v>
      </c>
      <c r="B954" t="str">
        <f>"0-87471, 0-8476, 0-7425"</f>
        <v>0-87471, 0-8476, 0-7425</v>
      </c>
      <c r="C954" t="s">
        <v>954</v>
      </c>
      <c r="D954">
        <v>2</v>
      </c>
    </row>
    <row r="955" spans="1:4" x14ac:dyDescent="0.25">
      <c r="A955">
        <v>813</v>
      </c>
      <c r="B955" t="str">
        <f>"0-8153, 0-8240"</f>
        <v>0-8153, 0-8240</v>
      </c>
      <c r="C955" t="s">
        <v>955</v>
      </c>
      <c r="D955">
        <v>1</v>
      </c>
    </row>
    <row r="956" spans="1:4" x14ac:dyDescent="0.25">
      <c r="A956">
        <v>814</v>
      </c>
      <c r="B956" t="str">
        <f>"1-74343, 0-7299, 1-925394, 1-86373, 1-86448, 1-74237, 1-74175, 1-925395, 1-925266, 1-86508, 1-74331, 1-74114, 1-76029, 0-86861, 1-76011, 1-74269, 1-875680, 1-925393, 1-74176, 1-925268, 1-74115, 1-925267"</f>
        <v>1-74343, 0-7299, 1-925394, 1-86373, 1-86448, 1-74237, 1-74175, 1-925395, 1-925266, 1-86508, 1-74331, 1-74114, 1-76029, 0-86861, 1-76011, 1-74269, 1-875680, 1-925393, 1-74176, 1-925268, 1-74115, 1-925267</v>
      </c>
      <c r="C956" t="s">
        <v>956</v>
      </c>
      <c r="D956">
        <v>1</v>
      </c>
    </row>
    <row r="957" spans="1:4" x14ac:dyDescent="0.25">
      <c r="A957">
        <v>815</v>
      </c>
      <c r="B957" t="str">
        <f>"82-8152"</f>
        <v>82-8152</v>
      </c>
      <c r="C957" t="s">
        <v>957</v>
      </c>
      <c r="D957">
        <v>1</v>
      </c>
    </row>
    <row r="958" spans="1:4" x14ac:dyDescent="0.25">
      <c r="A958">
        <v>816</v>
      </c>
      <c r="B958" t="str">
        <f>"0-85298"</f>
        <v>0-85298</v>
      </c>
      <c r="C958" t="s">
        <v>958</v>
      </c>
      <c r="D958">
        <v>1</v>
      </c>
    </row>
    <row r="959" spans="1:4" x14ac:dyDescent="0.25">
      <c r="A959">
        <v>817</v>
      </c>
      <c r="B959" t="str">
        <f>"82-90425"</f>
        <v>82-90425</v>
      </c>
      <c r="C959" t="s">
        <v>959</v>
      </c>
      <c r="D959">
        <v>1</v>
      </c>
    </row>
    <row r="960" spans="1:4" x14ac:dyDescent="0.25">
      <c r="A960">
        <v>818</v>
      </c>
      <c r="B960" t="str">
        <f>"87-630"</f>
        <v>87-630</v>
      </c>
      <c r="C960" t="s">
        <v>960</v>
      </c>
      <c r="D960">
        <v>1</v>
      </c>
    </row>
    <row r="961" spans="1:4" x14ac:dyDescent="0.25">
      <c r="A961">
        <v>819</v>
      </c>
      <c r="B961" t="str">
        <f>"0-909159, 0-8006"</f>
        <v>0-909159, 0-8006</v>
      </c>
      <c r="C961" t="s">
        <v>961</v>
      </c>
      <c r="D961">
        <v>1</v>
      </c>
    </row>
    <row r="962" spans="1:4" x14ac:dyDescent="0.25">
      <c r="A962">
        <v>82</v>
      </c>
      <c r="B962" t="str">
        <f>"1-932432"</f>
        <v>1-932432</v>
      </c>
      <c r="C962" t="s">
        <v>962</v>
      </c>
      <c r="D962">
        <v>1</v>
      </c>
    </row>
    <row r="963" spans="1:4" x14ac:dyDescent="0.25">
      <c r="A963">
        <v>820</v>
      </c>
      <c r="B963" t="str">
        <f>"951-37"</f>
        <v>951-37</v>
      </c>
      <c r="C963" t="s">
        <v>963</v>
      </c>
      <c r="D963">
        <v>1</v>
      </c>
    </row>
    <row r="964" spans="1:4" x14ac:dyDescent="0.25">
      <c r="A964">
        <v>821</v>
      </c>
      <c r="B964" t="str">
        <f>"1-86462, 0-86196"</f>
        <v>1-86462, 0-86196</v>
      </c>
      <c r="C964" t="s">
        <v>964</v>
      </c>
      <c r="D964">
        <v>1</v>
      </c>
    </row>
    <row r="965" spans="1:4" x14ac:dyDescent="0.25">
      <c r="A965">
        <v>822</v>
      </c>
      <c r="B965" t="str">
        <f>"0-4058"</f>
        <v>0-4058</v>
      </c>
      <c r="C965" t="s">
        <v>965</v>
      </c>
      <c r="D965">
        <v>1</v>
      </c>
    </row>
    <row r="966" spans="1:4" x14ac:dyDescent="0.25">
      <c r="A966">
        <v>823</v>
      </c>
      <c r="B966" t="str">
        <f>"83-01"</f>
        <v>83-01</v>
      </c>
      <c r="C966" t="s">
        <v>966</v>
      </c>
      <c r="D966">
        <v>1</v>
      </c>
    </row>
    <row r="967" spans="1:4" x14ac:dyDescent="0.25">
      <c r="A967">
        <v>824</v>
      </c>
      <c r="B967" t="str">
        <f>"91-20, 91-21"</f>
        <v>91-20, 91-21</v>
      </c>
      <c r="C967" t="s">
        <v>967</v>
      </c>
      <c r="D967">
        <v>1</v>
      </c>
    </row>
    <row r="968" spans="1:4" x14ac:dyDescent="0.25">
      <c r="A968">
        <v>825</v>
      </c>
      <c r="B968" t="str">
        <f>"1-56576, 0-918985"</f>
        <v>1-56576, 0-918985</v>
      </c>
      <c r="C968" t="s">
        <v>968</v>
      </c>
      <c r="D968">
        <v>1</v>
      </c>
    </row>
    <row r="969" spans="1:4" x14ac:dyDescent="0.25">
      <c r="A969">
        <v>827</v>
      </c>
      <c r="B969" t="str">
        <f>"83-922337"</f>
        <v>83-922337</v>
      </c>
      <c r="C969" t="s">
        <v>969</v>
      </c>
      <c r="D969">
        <v>1</v>
      </c>
    </row>
    <row r="970" spans="1:4" x14ac:dyDescent="0.25">
      <c r="A970">
        <v>828</v>
      </c>
      <c r="B970" t="str">
        <f>"1-56881"</f>
        <v>1-56881</v>
      </c>
      <c r="C970" t="s">
        <v>970</v>
      </c>
      <c r="D970">
        <v>1</v>
      </c>
    </row>
    <row r="971" spans="1:4" x14ac:dyDescent="0.25">
      <c r="A971">
        <v>829</v>
      </c>
      <c r="B971" t="str">
        <f>"82-8034"</f>
        <v>82-8034</v>
      </c>
      <c r="C971" t="s">
        <v>971</v>
      </c>
      <c r="D971">
        <v>1</v>
      </c>
    </row>
    <row r="972" spans="1:4" x14ac:dyDescent="0.25">
      <c r="A972">
        <v>83</v>
      </c>
      <c r="B972" t="str">
        <f>"1-4051"</f>
        <v>1-4051</v>
      </c>
      <c r="C972" t="s">
        <v>972</v>
      </c>
      <c r="D972">
        <v>2</v>
      </c>
    </row>
    <row r="973" spans="1:4" x14ac:dyDescent="0.25">
      <c r="A973">
        <v>830</v>
      </c>
      <c r="B973" t="str">
        <f>"1535-07-03"</f>
        <v>1535-07-03</v>
      </c>
      <c r="C973" t="s">
        <v>973</v>
      </c>
      <c r="D973">
        <v>1</v>
      </c>
    </row>
    <row r="974" spans="1:4" x14ac:dyDescent="0.25">
      <c r="A974">
        <v>831</v>
      </c>
      <c r="B974" t="str">
        <f>"0-88146, 0-86554"</f>
        <v>0-88146, 0-86554</v>
      </c>
      <c r="C974" t="s">
        <v>974</v>
      </c>
      <c r="D974">
        <v>1</v>
      </c>
    </row>
    <row r="975" spans="1:4" x14ac:dyDescent="0.25">
      <c r="A975">
        <v>832</v>
      </c>
      <c r="B975" t="str">
        <f>"84-7592"</f>
        <v>84-7592</v>
      </c>
      <c r="C975" t="s">
        <v>975</v>
      </c>
      <c r="D975">
        <v>1</v>
      </c>
    </row>
    <row r="976" spans="1:4" x14ac:dyDescent="0.25">
      <c r="A976">
        <v>833</v>
      </c>
      <c r="B976" t="str">
        <f>"976-640"</f>
        <v>976-640</v>
      </c>
      <c r="C976" t="s">
        <v>976</v>
      </c>
      <c r="D976">
        <v>1</v>
      </c>
    </row>
    <row r="977" spans="1:4" x14ac:dyDescent="0.25">
      <c r="A977">
        <v>834</v>
      </c>
      <c r="B977" t="str">
        <f>"90-411, 90-6544"</f>
        <v>90-411, 90-6544</v>
      </c>
      <c r="C977" t="s">
        <v>977</v>
      </c>
      <c r="D977">
        <v>2</v>
      </c>
    </row>
    <row r="978" spans="1:4" x14ac:dyDescent="0.25">
      <c r="A978">
        <v>835</v>
      </c>
      <c r="B978" t="str">
        <f>"2-7186"</f>
        <v>2-7186</v>
      </c>
      <c r="C978" t="s">
        <v>978</v>
      </c>
      <c r="D978">
        <v>1</v>
      </c>
    </row>
    <row r="979" spans="1:4" x14ac:dyDescent="0.25">
      <c r="A979">
        <v>836</v>
      </c>
      <c r="B979" t="str">
        <f>"0-905762, 1-84277, 0-86232, 1-85649, 1-84813"</f>
        <v>0-905762, 1-84277, 0-86232, 1-85649, 1-84813</v>
      </c>
      <c r="C979" t="s">
        <v>979</v>
      </c>
      <c r="D979">
        <v>2</v>
      </c>
    </row>
    <row r="980" spans="1:4" x14ac:dyDescent="0.25">
      <c r="A980">
        <v>838</v>
      </c>
      <c r="B980" t="str">
        <f>"82-304"</f>
        <v>82-304</v>
      </c>
      <c r="C980" t="s">
        <v>980</v>
      </c>
      <c r="D980">
        <v>1</v>
      </c>
    </row>
    <row r="981" spans="1:4" x14ac:dyDescent="0.25">
      <c r="A981">
        <v>839</v>
      </c>
      <c r="B981" t="str">
        <f>"2-85939, 2-907170, 2-7574, 2-86531"</f>
        <v>2-85939, 2-907170, 2-7574, 2-86531</v>
      </c>
      <c r="C981" t="s">
        <v>981</v>
      </c>
      <c r="D981">
        <v>1</v>
      </c>
    </row>
    <row r="982" spans="1:4" x14ac:dyDescent="0.25">
      <c r="A982">
        <v>84</v>
      </c>
      <c r="B982" t="str">
        <f>"88-7097"</f>
        <v>88-7097</v>
      </c>
      <c r="C982" t="s">
        <v>982</v>
      </c>
      <c r="D982">
        <v>1</v>
      </c>
    </row>
    <row r="983" spans="1:4" x14ac:dyDescent="0.25">
      <c r="A983">
        <v>842</v>
      </c>
      <c r="B983" t="str">
        <f>"3-10, 3-7740, 3-596"</f>
        <v>3-10, 3-7740, 3-596</v>
      </c>
      <c r="C983" t="s">
        <v>983</v>
      </c>
      <c r="D983">
        <v>1</v>
      </c>
    </row>
    <row r="984" spans="1:4" x14ac:dyDescent="0.25">
      <c r="A984">
        <v>844</v>
      </c>
      <c r="B984" t="str">
        <f>"3-13, 3-89373"</f>
        <v>3-13, 3-89373</v>
      </c>
      <c r="C984" t="s">
        <v>860</v>
      </c>
      <c r="D984">
        <v>1</v>
      </c>
    </row>
    <row r="985" spans="1:4" x14ac:dyDescent="0.25">
      <c r="A985">
        <v>845</v>
      </c>
      <c r="B985" t="str">
        <f>"0-947643, 0-85521, 1-900347, 1-82246"</f>
        <v>0-947643, 0-85521, 1-900347, 1-82246</v>
      </c>
      <c r="C985" t="s">
        <v>984</v>
      </c>
      <c r="D985">
        <v>1</v>
      </c>
    </row>
    <row r="986" spans="1:4" x14ac:dyDescent="0.25">
      <c r="A986">
        <v>846</v>
      </c>
      <c r="B986" t="str">
        <f>"80-85778"</f>
        <v>80-85778</v>
      </c>
      <c r="C986" t="s">
        <v>985</v>
      </c>
      <c r="D986">
        <v>1</v>
      </c>
    </row>
    <row r="987" spans="1:4" x14ac:dyDescent="0.25">
      <c r="A987">
        <v>848</v>
      </c>
      <c r="B987" t="str">
        <f>"0-415, 0-7007"</f>
        <v>0-415, 0-7007</v>
      </c>
      <c r="C987" t="s">
        <v>986</v>
      </c>
      <c r="D987">
        <v>1</v>
      </c>
    </row>
    <row r="988" spans="1:4" x14ac:dyDescent="0.25">
      <c r="A988">
        <v>85</v>
      </c>
      <c r="B988" t="str">
        <f>"2-600"</f>
        <v>2-600</v>
      </c>
      <c r="C988" t="s">
        <v>987</v>
      </c>
      <c r="D988">
        <v>1</v>
      </c>
    </row>
    <row r="989" spans="1:4" x14ac:dyDescent="0.25">
      <c r="A989">
        <v>850</v>
      </c>
      <c r="B989" t="str">
        <f>"87-88415"</f>
        <v>87-88415</v>
      </c>
      <c r="C989" t="s">
        <v>988</v>
      </c>
      <c r="D989">
        <v>1</v>
      </c>
    </row>
    <row r="990" spans="1:4" x14ac:dyDescent="0.25">
      <c r="A990">
        <v>852</v>
      </c>
      <c r="B990" t="str">
        <f>"2-226"</f>
        <v>2-226</v>
      </c>
      <c r="C990" t="s">
        <v>989</v>
      </c>
      <c r="D990">
        <v>1</v>
      </c>
    </row>
    <row r="991" spans="1:4" x14ac:dyDescent="0.25">
      <c r="A991">
        <v>853</v>
      </c>
      <c r="B991" t="str">
        <f>"1-84467, 0-86091, 0-902308, 1-85984"</f>
        <v>1-84467, 0-86091, 0-902308, 1-85984</v>
      </c>
      <c r="C991" t="s">
        <v>990</v>
      </c>
      <c r="D991">
        <v>2</v>
      </c>
    </row>
    <row r="992" spans="1:4" x14ac:dyDescent="0.25">
      <c r="A992">
        <v>854</v>
      </c>
      <c r="B992" t="str">
        <f>"0-674"</f>
        <v>0-674</v>
      </c>
      <c r="C992" t="s">
        <v>991</v>
      </c>
      <c r="D992">
        <v>2</v>
      </c>
    </row>
    <row r="993" spans="1:4" x14ac:dyDescent="0.25">
      <c r="A993">
        <v>856</v>
      </c>
      <c r="B993" t="str">
        <f>"81-314"</f>
        <v>81-314</v>
      </c>
      <c r="C993" t="s">
        <v>992</v>
      </c>
      <c r="D993">
        <v>1</v>
      </c>
    </row>
    <row r="994" spans="1:4" x14ac:dyDescent="0.25">
      <c r="A994">
        <v>857</v>
      </c>
      <c r="B994" t="str">
        <f>"0-8157"</f>
        <v>0-8157</v>
      </c>
      <c r="C994" t="s">
        <v>993</v>
      </c>
      <c r="D994">
        <v>1</v>
      </c>
    </row>
    <row r="995" spans="1:4" x14ac:dyDescent="0.25">
      <c r="A995">
        <v>859</v>
      </c>
      <c r="B995" t="str">
        <f>"88-440, 88-507, 88-09"</f>
        <v>88-440, 88-507, 88-09</v>
      </c>
      <c r="C995" t="s">
        <v>994</v>
      </c>
      <c r="D995">
        <v>1</v>
      </c>
    </row>
    <row r="996" spans="1:4" x14ac:dyDescent="0.25">
      <c r="A996">
        <v>86</v>
      </c>
      <c r="B996" t="str">
        <f>"953-6037"</f>
        <v>953-6037</v>
      </c>
      <c r="C996" t="s">
        <v>995</v>
      </c>
      <c r="D996">
        <v>1</v>
      </c>
    </row>
    <row r="997" spans="1:4" x14ac:dyDescent="0.25">
      <c r="A997">
        <v>860</v>
      </c>
      <c r="B997" t="str">
        <f>"3-905673"</f>
        <v>3-905673</v>
      </c>
      <c r="C997" t="s">
        <v>996</v>
      </c>
      <c r="D997">
        <v>1</v>
      </c>
    </row>
    <row r="998" spans="1:4" x14ac:dyDescent="0.25">
      <c r="A998">
        <v>861</v>
      </c>
      <c r="B998" t="str">
        <f>"3-525"</f>
        <v>3-525</v>
      </c>
      <c r="C998" t="s">
        <v>997</v>
      </c>
      <c r="D998">
        <v>2</v>
      </c>
    </row>
    <row r="999" spans="1:4" x14ac:dyDescent="0.25">
      <c r="A999">
        <v>862</v>
      </c>
      <c r="B999" t="str">
        <f>"1-55710, 0-694, 0-690, 0-586, 0-380, 0-06, 0-87795, 0-688, 0-00, 0-7322"</f>
        <v>1-55710, 0-694, 0-690, 0-586, 0-380, 0-06, 0-87795, 0-688, 0-00, 0-7322</v>
      </c>
      <c r="C999" t="s">
        <v>998</v>
      </c>
      <c r="D999">
        <v>1</v>
      </c>
    </row>
    <row r="1000" spans="1:4" x14ac:dyDescent="0.25">
      <c r="A1000">
        <v>863</v>
      </c>
      <c r="B1000" t="str">
        <f>"81-7986"</f>
        <v>81-7986</v>
      </c>
      <c r="C1000" t="s">
        <v>999</v>
      </c>
      <c r="D1000">
        <v>1</v>
      </c>
    </row>
    <row r="1001" spans="1:4" x14ac:dyDescent="0.25">
      <c r="A1001">
        <v>864</v>
      </c>
      <c r="B1001" t="str">
        <f>"0-415"</f>
        <v>0-415</v>
      </c>
      <c r="C1001" t="s">
        <v>1000</v>
      </c>
      <c r="D1001">
        <v>2</v>
      </c>
    </row>
    <row r="1002" spans="1:4" x14ac:dyDescent="0.25">
      <c r="A1002">
        <v>865</v>
      </c>
      <c r="B1002" t="str">
        <f>"88-7624"</f>
        <v>88-7624</v>
      </c>
      <c r="C1002" t="s">
        <v>1001</v>
      </c>
      <c r="D1002">
        <v>1</v>
      </c>
    </row>
    <row r="1003" spans="1:4" x14ac:dyDescent="0.25">
      <c r="A1003">
        <v>866</v>
      </c>
      <c r="B1003" t="str">
        <f>"0-8091"</f>
        <v>0-8091</v>
      </c>
      <c r="C1003" t="s">
        <v>1002</v>
      </c>
      <c r="D1003">
        <v>1</v>
      </c>
    </row>
    <row r="1004" spans="1:4" x14ac:dyDescent="0.25">
      <c r="A1004">
        <v>868</v>
      </c>
      <c r="B1004" t="str">
        <f>"3-88479, 3-8260"</f>
        <v>3-88479, 3-8260</v>
      </c>
      <c r="C1004" t="s">
        <v>1003</v>
      </c>
      <c r="D1004">
        <v>1</v>
      </c>
    </row>
    <row r="1005" spans="1:4" x14ac:dyDescent="0.25">
      <c r="A1005">
        <v>869</v>
      </c>
      <c r="B1005" t="str">
        <f>"3-598, 3-7940"</f>
        <v>3-598, 3-7940</v>
      </c>
      <c r="C1005" t="s">
        <v>1004</v>
      </c>
      <c r="D1005">
        <v>1</v>
      </c>
    </row>
    <row r="1006" spans="1:4" x14ac:dyDescent="0.25">
      <c r="A1006">
        <v>87</v>
      </c>
      <c r="B1006" t="str">
        <f>"0-915027"</f>
        <v>0-915027</v>
      </c>
      <c r="C1006" t="s">
        <v>1005</v>
      </c>
      <c r="D1006">
        <v>1</v>
      </c>
    </row>
    <row r="1007" spans="1:4" x14ac:dyDescent="0.25">
      <c r="A1007">
        <v>870</v>
      </c>
      <c r="B1007" t="str">
        <f>"81-7824"</f>
        <v>81-7824</v>
      </c>
      <c r="C1007" t="s">
        <v>1006</v>
      </c>
      <c r="D1007">
        <v>1</v>
      </c>
    </row>
    <row r="1008" spans="1:4" x14ac:dyDescent="0.25">
      <c r="A1008">
        <v>872</v>
      </c>
      <c r="B1008" t="str">
        <f>"0-905347"</f>
        <v>0-905347</v>
      </c>
      <c r="C1008" t="s">
        <v>1007</v>
      </c>
      <c r="D1008">
        <v>1</v>
      </c>
    </row>
    <row r="1009" spans="1:4" x14ac:dyDescent="0.25">
      <c r="A1009">
        <v>873</v>
      </c>
      <c r="B1009" t="str">
        <f>"82-450"</f>
        <v>82-450</v>
      </c>
      <c r="C1009" t="s">
        <v>763</v>
      </c>
      <c r="D1009">
        <v>1</v>
      </c>
    </row>
    <row r="1010" spans="1:4" x14ac:dyDescent="0.25">
      <c r="A1010">
        <v>874</v>
      </c>
      <c r="B1010" t="str">
        <f>"88-86397"</f>
        <v>88-86397</v>
      </c>
      <c r="C1010" t="s">
        <v>1008</v>
      </c>
      <c r="D1010">
        <v>1</v>
      </c>
    </row>
    <row r="1011" spans="1:4" x14ac:dyDescent="0.25">
      <c r="A1011">
        <v>875</v>
      </c>
      <c r="B1011" t="str">
        <f>"0-914232, 0-929701"</f>
        <v>0-914232, 0-929701</v>
      </c>
      <c r="C1011" t="s">
        <v>1009</v>
      </c>
      <c r="D1011">
        <v>1</v>
      </c>
    </row>
    <row r="1012" spans="1:4" x14ac:dyDescent="0.25">
      <c r="A1012">
        <v>8758215</v>
      </c>
      <c r="B1012" t="str">
        <f>"978-87-92894, 978-87-92596, 978-87-92949"</f>
        <v>978-87-92894, 978-87-92596, 978-87-92949</v>
      </c>
      <c r="C1012" t="s">
        <v>1010</v>
      </c>
      <c r="D1012">
        <v>1</v>
      </c>
    </row>
    <row r="1013" spans="1:4" x14ac:dyDescent="0.25">
      <c r="A1013">
        <v>8758216</v>
      </c>
      <c r="B1013" t="str">
        <f>""</f>
        <v/>
      </c>
      <c r="C1013" t="s">
        <v>1011</v>
      </c>
      <c r="D1013">
        <v>1</v>
      </c>
    </row>
    <row r="1014" spans="1:4" x14ac:dyDescent="0.25">
      <c r="A1014">
        <v>8758217</v>
      </c>
      <c r="B1014" t="str">
        <f>"978-88-548,  978-88-7999 (completato)"</f>
        <v>978-88-548,  978-88-7999 (completato)</v>
      </c>
      <c r="C1014" t="s">
        <v>1012</v>
      </c>
      <c r="D1014">
        <v>1</v>
      </c>
    </row>
    <row r="1015" spans="1:4" x14ac:dyDescent="0.25">
      <c r="A1015">
        <v>8758219</v>
      </c>
      <c r="B1015" t="str">
        <f>" 97887880755"</f>
        <v xml:space="preserve"> 97887880755</v>
      </c>
      <c r="C1015" t="s">
        <v>1013</v>
      </c>
      <c r="D1015">
        <v>1</v>
      </c>
    </row>
    <row r="1016" spans="1:4" x14ac:dyDescent="0.25">
      <c r="A1016">
        <v>8758221</v>
      </c>
      <c r="B1016" t="str">
        <f>"9789"</f>
        <v>9789</v>
      </c>
      <c r="C1016" t="s">
        <v>1014</v>
      </c>
      <c r="D1016">
        <v>1</v>
      </c>
    </row>
    <row r="1017" spans="1:4" x14ac:dyDescent="0.25">
      <c r="A1017">
        <v>8758222</v>
      </c>
      <c r="B1017" t="str">
        <f>""</f>
        <v/>
      </c>
      <c r="C1017" t="s">
        <v>1015</v>
      </c>
      <c r="D1017">
        <v>1</v>
      </c>
    </row>
    <row r="1018" spans="1:4" x14ac:dyDescent="0.25">
      <c r="A1018">
        <v>8758223</v>
      </c>
      <c r="B1018" t="str">
        <f>"978-1-873927-XX-X (present batch)"</f>
        <v>978-1-873927-XX-X (present batch)</v>
      </c>
      <c r="C1018" t="s">
        <v>1016</v>
      </c>
      <c r="D1018">
        <v>1</v>
      </c>
    </row>
    <row r="1019" spans="1:4" x14ac:dyDescent="0.25">
      <c r="A1019">
        <v>8758229</v>
      </c>
      <c r="B1019" t="str">
        <f>""</f>
        <v/>
      </c>
      <c r="C1019" t="s">
        <v>1017</v>
      </c>
      <c r="D1019">
        <v>1</v>
      </c>
    </row>
    <row r="1020" spans="1:4" x14ac:dyDescent="0.25">
      <c r="A1020">
        <v>8758230</v>
      </c>
      <c r="B1020" t="str">
        <f>""</f>
        <v/>
      </c>
      <c r="C1020" t="s">
        <v>1018</v>
      </c>
      <c r="D1020">
        <v>1</v>
      </c>
    </row>
    <row r="1021" spans="1:4" x14ac:dyDescent="0.25">
      <c r="A1021">
        <v>8758231</v>
      </c>
      <c r="B1021" t="str">
        <f>"ISBN 978-607-502"</f>
        <v>ISBN 978-607-502</v>
      </c>
      <c r="C1021" t="s">
        <v>1019</v>
      </c>
      <c r="D1021">
        <v>1</v>
      </c>
    </row>
    <row r="1022" spans="1:4" x14ac:dyDescent="0.25">
      <c r="A1022">
        <v>8758232</v>
      </c>
      <c r="B1022" t="str">
        <f>"978-2-84016"</f>
        <v>978-2-84016</v>
      </c>
      <c r="C1022" t="s">
        <v>1020</v>
      </c>
      <c r="D1022">
        <v>1</v>
      </c>
    </row>
    <row r="1023" spans="1:4" x14ac:dyDescent="0.25">
      <c r="A1023">
        <v>8758233</v>
      </c>
      <c r="B1023" t="str">
        <f>""</f>
        <v/>
      </c>
      <c r="C1023" t="s">
        <v>1021</v>
      </c>
      <c r="D1023">
        <v>1</v>
      </c>
    </row>
    <row r="1024" spans="1:4" x14ac:dyDescent="0.25">
      <c r="A1024">
        <v>8758235</v>
      </c>
      <c r="B1024" t="str">
        <f>""</f>
        <v/>
      </c>
      <c r="C1024" t="s">
        <v>1022</v>
      </c>
      <c r="D1024">
        <v>1</v>
      </c>
    </row>
    <row r="1025" spans="1:4" x14ac:dyDescent="0.25">
      <c r="A1025">
        <v>8758291</v>
      </c>
      <c r="B1025" t="str">
        <f>""</f>
        <v/>
      </c>
      <c r="C1025" t="s">
        <v>1023</v>
      </c>
      <c r="D1025">
        <v>1</v>
      </c>
    </row>
    <row r="1026" spans="1:4" x14ac:dyDescent="0.25">
      <c r="A1026">
        <v>8758292</v>
      </c>
      <c r="B1026" t="str">
        <f>""</f>
        <v/>
      </c>
      <c r="C1026" t="s">
        <v>1024</v>
      </c>
      <c r="D1026">
        <v>1</v>
      </c>
    </row>
    <row r="1027" spans="1:4" x14ac:dyDescent="0.25">
      <c r="A1027">
        <v>8758294</v>
      </c>
      <c r="B1027" t="str">
        <f>"78-989-758-xxx-0 "</f>
        <v xml:space="preserve">78-989-758-xxx-0 </v>
      </c>
      <c r="C1027" t="s">
        <v>1025</v>
      </c>
      <c r="D1027">
        <v>1</v>
      </c>
    </row>
    <row r="1028" spans="1:4" x14ac:dyDescent="0.25">
      <c r="A1028">
        <v>8758295</v>
      </c>
      <c r="B1028" t="str">
        <f>""</f>
        <v/>
      </c>
      <c r="C1028" t="s">
        <v>1026</v>
      </c>
      <c r="D1028">
        <v>1</v>
      </c>
    </row>
    <row r="1029" spans="1:4" x14ac:dyDescent="0.25">
      <c r="A1029">
        <v>876</v>
      </c>
      <c r="B1029" t="str">
        <f>"0-88135"</f>
        <v>0-88135</v>
      </c>
      <c r="C1029" t="s">
        <v>1027</v>
      </c>
      <c r="D1029">
        <v>1</v>
      </c>
    </row>
    <row r="1030" spans="1:4" x14ac:dyDescent="0.25">
      <c r="A1030">
        <v>877</v>
      </c>
      <c r="B1030" t="str">
        <f>"0-7623"</f>
        <v>0-7623</v>
      </c>
      <c r="C1030" t="s">
        <v>1028</v>
      </c>
      <c r="D1030">
        <v>1</v>
      </c>
    </row>
    <row r="1031" spans="1:4" x14ac:dyDescent="0.25">
      <c r="A1031">
        <v>878</v>
      </c>
      <c r="B1031" t="str">
        <f>"0-903903"</f>
        <v>0-903903</v>
      </c>
      <c r="C1031" t="s">
        <v>1029</v>
      </c>
      <c r="D1031">
        <v>1</v>
      </c>
    </row>
    <row r="1032" spans="1:4" x14ac:dyDescent="0.25">
      <c r="A1032">
        <v>8781952</v>
      </c>
      <c r="B1032" t="str">
        <f>""</f>
        <v/>
      </c>
      <c r="C1032" t="s">
        <v>1030</v>
      </c>
      <c r="D1032">
        <v>1</v>
      </c>
    </row>
    <row r="1033" spans="1:4" x14ac:dyDescent="0.25">
      <c r="A1033">
        <v>8781975</v>
      </c>
      <c r="B1033" t="str">
        <f>""</f>
        <v/>
      </c>
      <c r="C1033" t="s">
        <v>1031</v>
      </c>
      <c r="D1033">
        <v>1</v>
      </c>
    </row>
    <row r="1034" spans="1:4" x14ac:dyDescent="0.25">
      <c r="A1034">
        <v>8782462</v>
      </c>
      <c r="B1034" t="str">
        <f>"38-8778"</f>
        <v>38-8778</v>
      </c>
      <c r="C1034" t="s">
        <v>1032</v>
      </c>
      <c r="D1034">
        <v>1</v>
      </c>
    </row>
    <row r="1035" spans="1:4" x14ac:dyDescent="0.25">
      <c r="A1035">
        <v>8782463</v>
      </c>
      <c r="B1035" t="str">
        <f>"0-9724772,  1-60235,  1-932559"</f>
        <v>0-9724772,  1-60235,  1-932559</v>
      </c>
      <c r="C1035" t="s">
        <v>1033</v>
      </c>
      <c r="D1035">
        <v>1</v>
      </c>
    </row>
    <row r="1036" spans="1:4" x14ac:dyDescent="0.25">
      <c r="A1036">
        <v>8782479</v>
      </c>
      <c r="B1036" t="str">
        <f>"87-7003, 87-87911, 87-7457, 87-7517, 87-7495, 87-7115, 87-93443, 87-91191, 87-410"</f>
        <v>87-7003, 87-87911, 87-7457, 87-7517, 87-7495, 87-7115, 87-93443, 87-91191, 87-410</v>
      </c>
      <c r="C1036" t="s">
        <v>1034</v>
      </c>
      <c r="D1036">
        <v>1</v>
      </c>
    </row>
    <row r="1037" spans="1:4" x14ac:dyDescent="0.25">
      <c r="A1037">
        <v>8782498</v>
      </c>
      <c r="B1037" t="str">
        <f>"87-92184, 87-981057, 87-88575"</f>
        <v>87-92184, 87-981057, 87-88575</v>
      </c>
      <c r="C1037" t="s">
        <v>1035</v>
      </c>
      <c r="D1037">
        <v>1</v>
      </c>
    </row>
    <row r="1038" spans="1:4" x14ac:dyDescent="0.25">
      <c r="A1038">
        <v>8782608</v>
      </c>
      <c r="B1038" t="str">
        <f>" 978-1-60732-569-7, Bogeksempler:  978-1-60732-718-9,  978-1-60732-559-8,  978-1-60732-593-2"</f>
        <v xml:space="preserve"> 978-1-60732-569-7, Bogeksempler:  978-1-60732-718-9,  978-1-60732-559-8,  978-1-60732-593-2</v>
      </c>
      <c r="C1038" t="s">
        <v>1036</v>
      </c>
      <c r="D1038">
        <v>1</v>
      </c>
    </row>
    <row r="1039" spans="1:4" x14ac:dyDescent="0.25">
      <c r="A1039">
        <v>8782609</v>
      </c>
      <c r="B1039" t="str">
        <f>""</f>
        <v/>
      </c>
      <c r="C1039" t="s">
        <v>1037</v>
      </c>
      <c r="D1039">
        <v>1</v>
      </c>
    </row>
    <row r="1040" spans="1:4" x14ac:dyDescent="0.25">
      <c r="A1040">
        <v>8782634</v>
      </c>
      <c r="B1040" t="str">
        <f>"978-99918-65"</f>
        <v>978-99918-65</v>
      </c>
      <c r="C1040" t="s">
        <v>1038</v>
      </c>
      <c r="D1040">
        <v>1</v>
      </c>
    </row>
    <row r="1041" spans="1:4" x14ac:dyDescent="0.25">
      <c r="A1041">
        <v>8782703</v>
      </c>
      <c r="B1041" t="str">
        <f>"3-03719"</f>
        <v>3-03719</v>
      </c>
      <c r="C1041" t="s">
        <v>1039</v>
      </c>
      <c r="D1041">
        <v>1</v>
      </c>
    </row>
    <row r="1042" spans="1:4" x14ac:dyDescent="0.25">
      <c r="A1042">
        <v>8782715</v>
      </c>
      <c r="B1042" t="str">
        <f>""</f>
        <v/>
      </c>
      <c r="C1042" t="s">
        <v>1040</v>
      </c>
      <c r="D1042">
        <v>1</v>
      </c>
    </row>
    <row r="1043" spans="1:4" x14ac:dyDescent="0.25">
      <c r="A1043">
        <v>8783195</v>
      </c>
      <c r="B1043" t="str">
        <f>""</f>
        <v/>
      </c>
      <c r="C1043" t="s">
        <v>1041</v>
      </c>
      <c r="D1043">
        <v>1</v>
      </c>
    </row>
    <row r="1044" spans="1:4" x14ac:dyDescent="0.25">
      <c r="A1044">
        <v>8783351</v>
      </c>
      <c r="B1044" t="str">
        <f>""</f>
        <v/>
      </c>
      <c r="C1044" t="s">
        <v>1042</v>
      </c>
      <c r="D1044">
        <v>1</v>
      </c>
    </row>
    <row r="1045" spans="1:4" x14ac:dyDescent="0.25">
      <c r="A1045">
        <v>8783352</v>
      </c>
      <c r="B1045" t="str">
        <f>""</f>
        <v/>
      </c>
      <c r="C1045" t="s">
        <v>1043</v>
      </c>
      <c r="D1045">
        <v>1</v>
      </c>
    </row>
    <row r="1046" spans="1:4" x14ac:dyDescent="0.25">
      <c r="A1046">
        <v>8783353</v>
      </c>
      <c r="B1046" t="str">
        <f>"978908722"</f>
        <v>978908722</v>
      </c>
      <c r="C1046" t="s">
        <v>1044</v>
      </c>
      <c r="D1046">
        <v>1</v>
      </c>
    </row>
    <row r="1047" spans="1:4" x14ac:dyDescent="0.25">
      <c r="A1047">
        <v>8783381</v>
      </c>
      <c r="B1047" t="str">
        <f>""</f>
        <v/>
      </c>
      <c r="C1047" t="s">
        <v>1045</v>
      </c>
      <c r="D1047">
        <v>1</v>
      </c>
    </row>
    <row r="1048" spans="1:4" x14ac:dyDescent="0.25">
      <c r="A1048">
        <v>88</v>
      </c>
      <c r="B1048" t="str">
        <f>"84-921753"</f>
        <v>84-921753</v>
      </c>
      <c r="C1048" t="s">
        <v>1046</v>
      </c>
      <c r="D1048">
        <v>1</v>
      </c>
    </row>
    <row r="1049" spans="1:4" x14ac:dyDescent="0.25">
      <c r="A1049">
        <v>880</v>
      </c>
      <c r="B1049" t="str">
        <f>"0-948090"</f>
        <v>0-948090</v>
      </c>
      <c r="C1049" t="s">
        <v>1047</v>
      </c>
      <c r="D1049">
        <v>1</v>
      </c>
    </row>
    <row r="1050" spans="1:4" x14ac:dyDescent="0.25">
      <c r="A1050">
        <v>882</v>
      </c>
      <c r="B1050" t="str">
        <f>"87-7674, 87-7838, 87-7492"</f>
        <v>87-7674, 87-7838, 87-7492</v>
      </c>
      <c r="C1050" t="s">
        <v>1048</v>
      </c>
      <c r="D1050">
        <v>1</v>
      </c>
    </row>
    <row r="1051" spans="1:4" x14ac:dyDescent="0.25">
      <c r="A1051">
        <v>883</v>
      </c>
      <c r="B1051" t="str">
        <f>"0-87249"</f>
        <v>0-87249</v>
      </c>
      <c r="C1051" t="s">
        <v>1049</v>
      </c>
      <c r="D1051">
        <v>1</v>
      </c>
    </row>
    <row r="1052" spans="1:4" x14ac:dyDescent="0.25">
      <c r="A1052">
        <v>884</v>
      </c>
      <c r="B1052" t="str">
        <f>"2-86883, 2-7598, 2-902731"</f>
        <v>2-86883, 2-7598, 2-902731</v>
      </c>
      <c r="C1052" t="s">
        <v>1050</v>
      </c>
      <c r="D1052">
        <v>1</v>
      </c>
    </row>
    <row r="1053" spans="1:4" x14ac:dyDescent="0.25">
      <c r="A1053">
        <v>885</v>
      </c>
      <c r="B1053" t="str">
        <f>"1-84126"</f>
        <v>1-84126</v>
      </c>
      <c r="C1053" t="s">
        <v>1051</v>
      </c>
      <c r="D1053">
        <v>1</v>
      </c>
    </row>
    <row r="1054" spans="1:4" x14ac:dyDescent="0.25">
      <c r="A1054">
        <v>886</v>
      </c>
      <c r="B1054" t="str">
        <f>"82-997528"</f>
        <v>82-997528</v>
      </c>
      <c r="C1054" t="s">
        <v>1052</v>
      </c>
      <c r="D1054">
        <v>1</v>
      </c>
    </row>
    <row r="1055" spans="1:4" x14ac:dyDescent="0.25">
      <c r="A1055">
        <v>888</v>
      </c>
      <c r="B1055" t="str">
        <f>"2-910458"</f>
        <v>2-910458</v>
      </c>
      <c r="C1055" t="s">
        <v>1053</v>
      </c>
      <c r="D1055">
        <v>1</v>
      </c>
    </row>
    <row r="1056" spans="1:4" x14ac:dyDescent="0.25">
      <c r="A1056">
        <v>89</v>
      </c>
      <c r="B1056" t="str">
        <f>"3-85132"</f>
        <v>3-85132</v>
      </c>
      <c r="C1056" t="s">
        <v>1054</v>
      </c>
      <c r="D1056">
        <v>1</v>
      </c>
    </row>
    <row r="1057" spans="1:4" x14ac:dyDescent="0.25">
      <c r="A1057">
        <v>890</v>
      </c>
      <c r="B1057" t="str">
        <f>"3-8041, 3-922146, 3-87156, 3-936998, 3-472, 3-86817"</f>
        <v>3-8041, 3-922146, 3-87156, 3-936998, 3-472, 3-86817</v>
      </c>
      <c r="C1057" t="s">
        <v>1055</v>
      </c>
      <c r="D1057">
        <v>1</v>
      </c>
    </row>
    <row r="1058" spans="1:4" x14ac:dyDescent="0.25">
      <c r="A1058">
        <v>892</v>
      </c>
      <c r="B1058" t="str">
        <f>"87-7332"</f>
        <v>87-7332</v>
      </c>
      <c r="C1058" t="s">
        <v>1056</v>
      </c>
      <c r="D1058">
        <v>1</v>
      </c>
    </row>
    <row r="1059" spans="1:4" x14ac:dyDescent="0.25">
      <c r="A1059">
        <v>893</v>
      </c>
      <c r="B1059" t="str">
        <f>"0-954"</f>
        <v>0-954</v>
      </c>
      <c r="C1059" t="s">
        <v>1057</v>
      </c>
      <c r="D1059">
        <v>1</v>
      </c>
    </row>
    <row r="1060" spans="1:4" x14ac:dyDescent="0.25">
      <c r="A1060">
        <v>894</v>
      </c>
      <c r="B1060" t="str">
        <f>"3-15, 3-379"</f>
        <v>3-15, 3-379</v>
      </c>
      <c r="C1060" t="s">
        <v>1058</v>
      </c>
      <c r="D1060">
        <v>1</v>
      </c>
    </row>
    <row r="1061" spans="1:4" x14ac:dyDescent="0.25">
      <c r="A1061">
        <v>896</v>
      </c>
      <c r="B1061" t="str">
        <f>"87-500"</f>
        <v>87-500</v>
      </c>
      <c r="C1061" t="s">
        <v>1059</v>
      </c>
      <c r="D1061">
        <v>1</v>
      </c>
    </row>
    <row r="1062" spans="1:4" x14ac:dyDescent="0.25">
      <c r="A1062">
        <v>897</v>
      </c>
      <c r="B1062" t="str">
        <f>"91-7924"</f>
        <v>91-7924</v>
      </c>
      <c r="C1062" t="s">
        <v>1060</v>
      </c>
      <c r="D1062">
        <v>1</v>
      </c>
    </row>
    <row r="1063" spans="1:4" x14ac:dyDescent="0.25">
      <c r="A1063">
        <v>898</v>
      </c>
      <c r="B1063" t="str">
        <f>"1-85609"</f>
        <v>1-85609</v>
      </c>
      <c r="C1063" t="s">
        <v>1061</v>
      </c>
      <c r="D1063">
        <v>1</v>
      </c>
    </row>
    <row r="1064" spans="1:4" x14ac:dyDescent="0.25">
      <c r="A1064">
        <v>9</v>
      </c>
      <c r="B1064" t="str">
        <f>"3-534"</f>
        <v>3-534</v>
      </c>
      <c r="C1064" t="s">
        <v>1062</v>
      </c>
      <c r="D1064">
        <v>1</v>
      </c>
    </row>
    <row r="1065" spans="1:4" x14ac:dyDescent="0.25">
      <c r="A1065">
        <v>902</v>
      </c>
      <c r="B1065" t="str">
        <f>"1-847, 0-420, 0-421"</f>
        <v>1-847, 0-420, 0-421</v>
      </c>
      <c r="C1065" t="s">
        <v>1063</v>
      </c>
      <c r="D1065">
        <v>1</v>
      </c>
    </row>
    <row r="1066" spans="1:4" x14ac:dyDescent="0.25">
      <c r="A1066">
        <v>905</v>
      </c>
      <c r="B1066" t="str">
        <f>"82-92023"</f>
        <v>82-92023</v>
      </c>
      <c r="C1066" t="s">
        <v>1064</v>
      </c>
      <c r="D1066">
        <v>1</v>
      </c>
    </row>
    <row r="1067" spans="1:4" x14ac:dyDescent="0.25">
      <c r="A1067">
        <v>906</v>
      </c>
      <c r="B1067" t="str">
        <f>"84-8489"</f>
        <v>84-8489</v>
      </c>
      <c r="C1067" t="s">
        <v>1065</v>
      </c>
      <c r="D1067">
        <v>1</v>
      </c>
    </row>
    <row r="1068" spans="1:4" x14ac:dyDescent="0.25">
      <c r="A1068">
        <v>907</v>
      </c>
      <c r="B1068" t="str">
        <f>"0-7507"</f>
        <v>0-7507</v>
      </c>
      <c r="C1068" t="s">
        <v>1066</v>
      </c>
      <c r="D1068">
        <v>1</v>
      </c>
    </row>
    <row r="1069" spans="1:4" x14ac:dyDescent="0.25">
      <c r="A1069">
        <v>908</v>
      </c>
      <c r="B1069" t="str">
        <f>"91-7037"</f>
        <v>91-7037</v>
      </c>
      <c r="C1069" t="s">
        <v>1067</v>
      </c>
      <c r="D1069">
        <v>1</v>
      </c>
    </row>
    <row r="1070" spans="1:4" x14ac:dyDescent="0.25">
      <c r="A1070">
        <v>909</v>
      </c>
      <c r="B1070" t="str">
        <f>"0-7680"</f>
        <v>0-7680</v>
      </c>
      <c r="C1070" t="s">
        <v>1068</v>
      </c>
      <c r="D1070">
        <v>1</v>
      </c>
    </row>
    <row r="1071" spans="1:4" x14ac:dyDescent="0.25">
      <c r="A1071">
        <v>91</v>
      </c>
      <c r="B1071" t="str">
        <f>"3-920986, 3-88396"</f>
        <v>3-920986, 3-88396</v>
      </c>
      <c r="C1071" t="s">
        <v>1069</v>
      </c>
      <c r="D1071">
        <v>1</v>
      </c>
    </row>
    <row r="1072" spans="1:4" x14ac:dyDescent="0.25">
      <c r="A1072">
        <v>911</v>
      </c>
      <c r="B1072" t="str">
        <f>"87-7867"</f>
        <v>87-7867</v>
      </c>
      <c r="C1072" t="s">
        <v>1070</v>
      </c>
      <c r="D1072">
        <v>1</v>
      </c>
    </row>
    <row r="1073" spans="1:4" x14ac:dyDescent="0.25">
      <c r="A1073">
        <v>912</v>
      </c>
      <c r="B1073" t="str">
        <f>"3-7815"</f>
        <v>3-7815</v>
      </c>
      <c r="C1073" t="s">
        <v>1071</v>
      </c>
      <c r="D1073">
        <v>1</v>
      </c>
    </row>
    <row r="1074" spans="1:4" x14ac:dyDescent="0.25">
      <c r="A1074">
        <v>913</v>
      </c>
      <c r="B1074" t="str">
        <f>"0-87969"</f>
        <v>0-87969</v>
      </c>
      <c r="C1074" t="s">
        <v>1072</v>
      </c>
      <c r="D1074">
        <v>1</v>
      </c>
    </row>
    <row r="1075" spans="1:4" x14ac:dyDescent="0.25">
      <c r="A1075">
        <v>914</v>
      </c>
      <c r="B1075" t="str">
        <f>"88-8016"</f>
        <v>88-8016</v>
      </c>
      <c r="C1075" t="s">
        <v>1073</v>
      </c>
      <c r="D1075">
        <v>1</v>
      </c>
    </row>
    <row r="1076" spans="1:4" x14ac:dyDescent="0.25">
      <c r="A1076">
        <v>915</v>
      </c>
      <c r="B1076" t="str">
        <f>"0-7486, 0-85224"</f>
        <v>0-7486, 0-85224</v>
      </c>
      <c r="C1076" t="s">
        <v>1074</v>
      </c>
      <c r="D1076">
        <v>2</v>
      </c>
    </row>
    <row r="1077" spans="1:4" x14ac:dyDescent="0.25">
      <c r="A1077">
        <v>916</v>
      </c>
      <c r="B1077" t="str">
        <f>"0-521"</f>
        <v>0-521</v>
      </c>
      <c r="C1077" t="s">
        <v>1075</v>
      </c>
      <c r="D1077">
        <v>2</v>
      </c>
    </row>
    <row r="1078" spans="1:4" x14ac:dyDescent="0.25">
      <c r="A1078">
        <v>917</v>
      </c>
      <c r="B1078" t="str">
        <f>"1-901019"</f>
        <v>1-901019</v>
      </c>
      <c r="C1078" t="s">
        <v>1076</v>
      </c>
      <c r="D1078">
        <v>1</v>
      </c>
    </row>
    <row r="1079" spans="1:4" x14ac:dyDescent="0.25">
      <c r="A1079">
        <v>918</v>
      </c>
      <c r="B1079" t="str">
        <f>"0-85298, 1-86058"</f>
        <v>0-85298, 1-86058</v>
      </c>
      <c r="C1079" t="s">
        <v>135</v>
      </c>
      <c r="D1079">
        <v>1</v>
      </c>
    </row>
    <row r="1080" spans="1:4" x14ac:dyDescent="0.25">
      <c r="A1080">
        <v>919</v>
      </c>
      <c r="B1080" t="str">
        <f>"0-87207"</f>
        <v>0-87207</v>
      </c>
      <c r="C1080" t="s">
        <v>1077</v>
      </c>
      <c r="D1080">
        <v>1</v>
      </c>
    </row>
    <row r="1081" spans="1:4" x14ac:dyDescent="0.25">
      <c r="A1081">
        <v>92</v>
      </c>
      <c r="B1081" t="str">
        <f>"3-476"</f>
        <v>3-476</v>
      </c>
      <c r="C1081" t="s">
        <v>1078</v>
      </c>
      <c r="D1081">
        <v>2</v>
      </c>
    </row>
    <row r="1082" spans="1:4" x14ac:dyDescent="0.25">
      <c r="A1082">
        <v>920</v>
      </c>
      <c r="B1082" t="str">
        <f>"0-89640, 0-7817, 1-920994, 1-881063, 0-683, 0-397, 0-911216, 0-89004, 0-8121, 1-901831, 0-8067, 1-60547, 0-88167, 0-316, 0-89313"</f>
        <v>0-89640, 0-7817, 1-920994, 1-881063, 0-683, 0-397, 0-911216, 0-89004, 0-8121, 1-901831, 0-8067, 1-60547, 0-88167, 0-316, 0-89313</v>
      </c>
      <c r="C1082" t="s">
        <v>1079</v>
      </c>
      <c r="D1082">
        <v>1</v>
      </c>
    </row>
    <row r="1083" spans="1:4" x14ac:dyDescent="0.25">
      <c r="A1083">
        <v>921</v>
      </c>
      <c r="B1083" t="str">
        <f>"3-89785"</f>
        <v>3-89785</v>
      </c>
      <c r="C1083" t="s">
        <v>1080</v>
      </c>
      <c r="D1083">
        <v>1</v>
      </c>
    </row>
    <row r="1084" spans="1:4" x14ac:dyDescent="0.25">
      <c r="A1084">
        <v>923</v>
      </c>
      <c r="B1084" t="str">
        <f>"0-89236"</f>
        <v>0-89236</v>
      </c>
      <c r="C1084" t="s">
        <v>1081</v>
      </c>
      <c r="D1084">
        <v>1</v>
      </c>
    </row>
    <row r="1085" spans="1:4" x14ac:dyDescent="0.25">
      <c r="A1085">
        <v>924</v>
      </c>
      <c r="B1085" t="str">
        <f>"3-89019"</f>
        <v>3-89019</v>
      </c>
      <c r="C1085" t="s">
        <v>1082</v>
      </c>
      <c r="D1085">
        <v>1</v>
      </c>
    </row>
    <row r="1086" spans="1:4" x14ac:dyDescent="0.25">
      <c r="A1086">
        <v>926</v>
      </c>
      <c r="B1086" t="str">
        <f>"0-900547"</f>
        <v>0-900547</v>
      </c>
      <c r="C1086" t="s">
        <v>1083</v>
      </c>
      <c r="D1086">
        <v>1</v>
      </c>
    </row>
    <row r="1087" spans="1:4" x14ac:dyDescent="0.25">
      <c r="A1087">
        <v>928</v>
      </c>
      <c r="B1087" t="str">
        <f>"0-691"</f>
        <v>0-691</v>
      </c>
      <c r="C1087" t="s">
        <v>1084</v>
      </c>
      <c r="D1087">
        <v>2</v>
      </c>
    </row>
    <row r="1088" spans="1:4" x14ac:dyDescent="0.25">
      <c r="A1088">
        <v>929</v>
      </c>
      <c r="B1088" t="str">
        <f>"0-8028"</f>
        <v>0-8028</v>
      </c>
      <c r="C1088" t="s">
        <v>1085</v>
      </c>
      <c r="D1088">
        <v>1</v>
      </c>
    </row>
    <row r="1089" spans="1:4" x14ac:dyDescent="0.25">
      <c r="A1089">
        <v>93</v>
      </c>
      <c r="B1089" t="str">
        <f>"5-8192"</f>
        <v>5-8192</v>
      </c>
      <c r="C1089" t="s">
        <v>1086</v>
      </c>
      <c r="D1089">
        <v>1</v>
      </c>
    </row>
    <row r="1090" spans="1:4" x14ac:dyDescent="0.25">
      <c r="A1090">
        <v>930</v>
      </c>
      <c r="B1090" t="str">
        <f>"1-896445"</f>
        <v>1-896445</v>
      </c>
      <c r="C1090" t="s">
        <v>1087</v>
      </c>
      <c r="D1090">
        <v>1</v>
      </c>
    </row>
    <row r="1091" spans="1:4" x14ac:dyDescent="0.25">
      <c r="A1091">
        <v>931</v>
      </c>
      <c r="B1091" t="str">
        <f>"0-9729999"</f>
        <v>0-9729999</v>
      </c>
      <c r="C1091" t="s">
        <v>1088</v>
      </c>
      <c r="D1091">
        <v>1</v>
      </c>
    </row>
    <row r="1092" spans="1:4" x14ac:dyDescent="0.25">
      <c r="A1092">
        <v>932</v>
      </c>
      <c r="B1092" t="str">
        <f>"3-520"</f>
        <v>3-520</v>
      </c>
      <c r="C1092" t="s">
        <v>1089</v>
      </c>
      <c r="D1092">
        <v>1</v>
      </c>
    </row>
    <row r="1093" spans="1:4" x14ac:dyDescent="0.25">
      <c r="A1093">
        <v>934</v>
      </c>
      <c r="B1093" t="str">
        <f>"91-85019"</f>
        <v>91-85019</v>
      </c>
      <c r="C1093" t="s">
        <v>1090</v>
      </c>
      <c r="D1093">
        <v>1</v>
      </c>
    </row>
    <row r="1094" spans="1:4" x14ac:dyDescent="0.25">
      <c r="A1094">
        <v>935</v>
      </c>
      <c r="B1094" t="str">
        <f>"2-7152"</f>
        <v>2-7152</v>
      </c>
      <c r="C1094" t="s">
        <v>1091</v>
      </c>
      <c r="D1094">
        <v>1</v>
      </c>
    </row>
    <row r="1095" spans="1:4" x14ac:dyDescent="0.25">
      <c r="A1095">
        <v>938</v>
      </c>
      <c r="B1095" t="str">
        <f>"0-85303, 0-7146, 0-415"</f>
        <v>0-85303, 0-7146, 0-415</v>
      </c>
      <c r="C1095" t="s">
        <v>1092</v>
      </c>
      <c r="D1095">
        <v>1</v>
      </c>
    </row>
    <row r="1096" spans="1:4" x14ac:dyDescent="0.25">
      <c r="A1096">
        <v>939</v>
      </c>
      <c r="B1096" t="str">
        <f>"84-934508"</f>
        <v>84-934508</v>
      </c>
      <c r="C1096" t="s">
        <v>1093</v>
      </c>
      <c r="D1096">
        <v>1</v>
      </c>
    </row>
    <row r="1097" spans="1:4" x14ac:dyDescent="0.25">
      <c r="A1097">
        <v>94</v>
      </c>
      <c r="B1097" t="str">
        <f>"2-10"</f>
        <v>2-10</v>
      </c>
      <c r="C1097" t="s">
        <v>1094</v>
      </c>
      <c r="D1097">
        <v>1</v>
      </c>
    </row>
    <row r="1098" spans="1:4" x14ac:dyDescent="0.25">
      <c r="A1098">
        <v>941</v>
      </c>
      <c r="B1098" t="str">
        <f>"0-7844"</f>
        <v>0-7844</v>
      </c>
      <c r="C1098" t="s">
        <v>1095</v>
      </c>
      <c r="D1098">
        <v>1</v>
      </c>
    </row>
    <row r="1099" spans="1:4" x14ac:dyDescent="0.25">
      <c r="A1099">
        <v>942</v>
      </c>
      <c r="B1099" t="str">
        <f>"91-87351, 91-87675, 91-89116, 91-85509, 91-87121"</f>
        <v>91-87351, 91-87675, 91-89116, 91-85509, 91-87121</v>
      </c>
      <c r="C1099" t="s">
        <v>1096</v>
      </c>
      <c r="D1099">
        <v>1</v>
      </c>
    </row>
    <row r="1100" spans="1:4" x14ac:dyDescent="0.25">
      <c r="A1100">
        <v>943</v>
      </c>
      <c r="B1100" t="str">
        <f>"90-407"</f>
        <v>90-407</v>
      </c>
      <c r="C1100" t="s">
        <v>1097</v>
      </c>
      <c r="D1100">
        <v>1</v>
      </c>
    </row>
    <row r="1101" spans="1:4" x14ac:dyDescent="0.25">
      <c r="A1101">
        <v>944</v>
      </c>
      <c r="B1101" t="str">
        <f>"0-7456"</f>
        <v>0-7456</v>
      </c>
      <c r="C1101" t="s">
        <v>1098</v>
      </c>
      <c r="D1101">
        <v>2</v>
      </c>
    </row>
    <row r="1102" spans="1:4" x14ac:dyDescent="0.25">
      <c r="A1102">
        <v>945</v>
      </c>
      <c r="B1102" t="str">
        <f>"1-59454, 1-56072, 1-59033, 0-941743, 1-60456, 1-60021"</f>
        <v>1-59454, 1-56072, 1-59033, 0-941743, 1-60456, 1-60021</v>
      </c>
      <c r="C1102" t="s">
        <v>1099</v>
      </c>
      <c r="D1102">
        <v>1</v>
      </c>
    </row>
    <row r="1103" spans="1:4" x14ac:dyDescent="0.25">
      <c r="A1103">
        <v>947</v>
      </c>
      <c r="B1103" t="str">
        <f>"0-903031, 1-85339, 0-946688"</f>
        <v>0-903031, 1-85339, 0-946688</v>
      </c>
      <c r="C1103" t="s">
        <v>1100</v>
      </c>
      <c r="D1103">
        <v>1</v>
      </c>
    </row>
    <row r="1104" spans="1:4" x14ac:dyDescent="0.25">
      <c r="A1104">
        <v>948</v>
      </c>
      <c r="B1104" t="str">
        <f>"1-877640"</f>
        <v>1-877640</v>
      </c>
      <c r="C1104" t="s">
        <v>1101</v>
      </c>
      <c r="D1104">
        <v>1</v>
      </c>
    </row>
    <row r="1105" spans="1:4" x14ac:dyDescent="0.25">
      <c r="A1105">
        <v>949</v>
      </c>
      <c r="B1105" t="str">
        <f>"3-7757"</f>
        <v>3-7757</v>
      </c>
      <c r="C1105" t="s">
        <v>1102</v>
      </c>
      <c r="D1105">
        <v>1</v>
      </c>
    </row>
    <row r="1106" spans="1:4" x14ac:dyDescent="0.25">
      <c r="A1106">
        <v>950</v>
      </c>
      <c r="B1106" t="str">
        <f>"0-9603648, 0-312, 0-8050, 0-940687, 1-4299, 1-58238, 1-55927"</f>
        <v>0-9603648, 0-312, 0-8050, 0-940687, 1-4299, 1-58238, 1-55927</v>
      </c>
      <c r="C1106" t="s">
        <v>52</v>
      </c>
      <c r="D1106">
        <v>1</v>
      </c>
    </row>
    <row r="1107" spans="1:4" x14ac:dyDescent="0.25">
      <c r="A1107">
        <v>951</v>
      </c>
      <c r="B1107" t="str">
        <f>"953-222"</f>
        <v>953-222</v>
      </c>
      <c r="C1107" t="s">
        <v>1103</v>
      </c>
      <c r="D1107">
        <v>1</v>
      </c>
    </row>
    <row r="1108" spans="1:4" x14ac:dyDescent="0.25">
      <c r="A1108">
        <v>952</v>
      </c>
      <c r="B1108" t="str">
        <f>"3-7643"</f>
        <v>3-7643</v>
      </c>
      <c r="C1108" t="s">
        <v>1104</v>
      </c>
      <c r="D1108">
        <v>1</v>
      </c>
    </row>
    <row r="1109" spans="1:4" x14ac:dyDescent="0.25">
      <c r="A1109">
        <v>953</v>
      </c>
      <c r="B1109" t="str">
        <f>"88-370, 88-435"</f>
        <v>88-370, 88-435</v>
      </c>
      <c r="C1109" t="s">
        <v>1105</v>
      </c>
      <c r="D1109">
        <v>1</v>
      </c>
    </row>
    <row r="1110" spans="1:4" x14ac:dyDescent="0.25">
      <c r="A1110">
        <v>954</v>
      </c>
      <c r="B1110" t="str">
        <f>"3-8274"</f>
        <v>3-8274</v>
      </c>
      <c r="C1110" t="s">
        <v>1106</v>
      </c>
      <c r="D1110">
        <v>1</v>
      </c>
    </row>
    <row r="1111" spans="1:4" x14ac:dyDescent="0.25">
      <c r="A1111">
        <v>955</v>
      </c>
      <c r="B1111" t="str">
        <f>"0-231"</f>
        <v>0-231</v>
      </c>
      <c r="C1111" t="s">
        <v>1107</v>
      </c>
      <c r="D1111">
        <v>2</v>
      </c>
    </row>
    <row r="1112" spans="1:4" x14ac:dyDescent="0.25">
      <c r="A1112">
        <v>956</v>
      </c>
      <c r="B1112" t="str">
        <f>"3-88377"</f>
        <v>3-88377</v>
      </c>
      <c r="C1112" t="s">
        <v>1108</v>
      </c>
      <c r="D1112">
        <v>1</v>
      </c>
    </row>
    <row r="1113" spans="1:4" x14ac:dyDescent="0.25">
      <c r="A1113">
        <v>959</v>
      </c>
      <c r="B1113" t="str">
        <f>"0-89357"</f>
        <v>0-89357</v>
      </c>
      <c r="C1113" t="s">
        <v>1109</v>
      </c>
      <c r="D1113">
        <v>1</v>
      </c>
    </row>
    <row r="1114" spans="1:4" x14ac:dyDescent="0.25">
      <c r="A1114">
        <v>960</v>
      </c>
      <c r="B1114" t="str">
        <f>"0-86159, 0-7141"</f>
        <v>0-86159, 0-7141</v>
      </c>
      <c r="C1114" t="s">
        <v>1110</v>
      </c>
      <c r="D1114">
        <v>1</v>
      </c>
    </row>
    <row r="1115" spans="1:4" x14ac:dyDescent="0.25">
      <c r="A1115">
        <v>961</v>
      </c>
      <c r="B1115" t="str">
        <f>"81-7736"</f>
        <v>81-7736</v>
      </c>
      <c r="C1115" t="s">
        <v>1111</v>
      </c>
      <c r="D1115">
        <v>1</v>
      </c>
    </row>
    <row r="1116" spans="1:4" x14ac:dyDescent="0.25">
      <c r="A1116">
        <v>963</v>
      </c>
      <c r="B1116" t="str">
        <f>"3-89939"</f>
        <v>3-89939</v>
      </c>
      <c r="C1116" t="s">
        <v>1112</v>
      </c>
      <c r="D1116">
        <v>1</v>
      </c>
    </row>
    <row r="1117" spans="1:4" x14ac:dyDescent="0.25">
      <c r="A1117">
        <v>964</v>
      </c>
      <c r="B1117" t="str">
        <f>"82-7990, 82-90016"</f>
        <v>82-7990, 82-90016</v>
      </c>
      <c r="C1117" t="s">
        <v>1113</v>
      </c>
      <c r="D1117">
        <v>1</v>
      </c>
    </row>
    <row r="1118" spans="1:4" x14ac:dyDescent="0.25">
      <c r="A1118">
        <v>965</v>
      </c>
      <c r="B1118" t="str">
        <f>"3-939431, 3-9808198, 3-9809762"</f>
        <v>3-939431, 3-9808198, 3-9809762</v>
      </c>
      <c r="C1118" t="s">
        <v>1114</v>
      </c>
      <c r="D1118">
        <v>1</v>
      </c>
    </row>
    <row r="1119" spans="1:4" x14ac:dyDescent="0.25">
      <c r="A1119">
        <v>967</v>
      </c>
      <c r="B1119" t="str">
        <f>"0-15"</f>
        <v>0-15</v>
      </c>
      <c r="C1119" t="s">
        <v>1115</v>
      </c>
      <c r="D1119">
        <v>1</v>
      </c>
    </row>
    <row r="1120" spans="1:4" x14ac:dyDescent="0.25">
      <c r="A1120">
        <v>968</v>
      </c>
      <c r="B1120" t="str">
        <f>"88-7970"</f>
        <v>88-7970</v>
      </c>
      <c r="C1120" t="s">
        <v>1116</v>
      </c>
      <c r="D1120">
        <v>1</v>
      </c>
    </row>
    <row r="1121" spans="1:4" x14ac:dyDescent="0.25">
      <c r="A1121">
        <v>969</v>
      </c>
      <c r="B1121" t="str">
        <f>"0-7591"</f>
        <v>0-7591</v>
      </c>
      <c r="C1121" t="s">
        <v>1117</v>
      </c>
      <c r="D1121">
        <v>2</v>
      </c>
    </row>
    <row r="1122" spans="1:4" x14ac:dyDescent="0.25">
      <c r="A1122">
        <v>973</v>
      </c>
      <c r="B1122" t="str">
        <f>"90-5352"</f>
        <v>90-5352</v>
      </c>
      <c r="C1122" t="s">
        <v>1118</v>
      </c>
      <c r="D1122">
        <v>1</v>
      </c>
    </row>
    <row r="1123" spans="1:4" x14ac:dyDescent="0.25">
      <c r="A1123">
        <v>976</v>
      </c>
      <c r="B1123" t="str">
        <f>"1-85856, 1-904133, 1-897898, 0-9507735, 0-948080"</f>
        <v>1-85856, 1-904133, 1-897898, 0-9507735, 0-948080</v>
      </c>
      <c r="C1123" t="s">
        <v>1119</v>
      </c>
      <c r="D1123">
        <v>1</v>
      </c>
    </row>
    <row r="1124" spans="1:4" x14ac:dyDescent="0.25">
      <c r="A1124">
        <v>978</v>
      </c>
      <c r="B1124" t="str">
        <f>"0-7103"</f>
        <v>0-7103</v>
      </c>
      <c r="C1124" t="s">
        <v>1120</v>
      </c>
      <c r="D1124">
        <v>1</v>
      </c>
    </row>
    <row r="1125" spans="1:4" x14ac:dyDescent="0.25">
      <c r="A1125">
        <v>979</v>
      </c>
      <c r="B1125" t="str">
        <f>"0-7695"</f>
        <v>0-7695</v>
      </c>
      <c r="C1125" t="s">
        <v>1121</v>
      </c>
      <c r="D1125">
        <v>1</v>
      </c>
    </row>
    <row r="1126" spans="1:4" x14ac:dyDescent="0.25">
      <c r="A1126">
        <v>980</v>
      </c>
      <c r="B1126" t="str">
        <f>"90-73781"</f>
        <v>90-73781</v>
      </c>
      <c r="C1126" t="s">
        <v>1122</v>
      </c>
      <c r="D1126">
        <v>1</v>
      </c>
    </row>
    <row r="1127" spans="1:4" x14ac:dyDescent="0.25">
      <c r="A1127">
        <v>983</v>
      </c>
      <c r="B1127" t="str">
        <f>"1-57273"</f>
        <v>1-57273</v>
      </c>
      <c r="C1127" t="s">
        <v>1123</v>
      </c>
      <c r="D1127">
        <v>1</v>
      </c>
    </row>
    <row r="1128" spans="1:4" x14ac:dyDescent="0.25">
      <c r="A1128">
        <v>984</v>
      </c>
      <c r="B1128" t="str">
        <f>"9-02770"</f>
        <v>9-02770</v>
      </c>
      <c r="C1128" t="s">
        <v>1124</v>
      </c>
      <c r="D1128">
        <v>1</v>
      </c>
    </row>
    <row r="1129" spans="1:4" x14ac:dyDescent="0.25">
      <c r="A1129">
        <v>985</v>
      </c>
      <c r="B1129" t="str">
        <f>"3-510"</f>
        <v>3-510</v>
      </c>
      <c r="C1129" t="s">
        <v>1125</v>
      </c>
      <c r="D1129">
        <v>1</v>
      </c>
    </row>
    <row r="1130" spans="1:4" x14ac:dyDescent="0.25">
      <c r="A1130">
        <v>986</v>
      </c>
      <c r="B1130" t="str">
        <f>"1-905545, 0-9548965, 0-7279, 0-900221"</f>
        <v>1-905545, 0-9548965, 0-7279, 0-900221</v>
      </c>
      <c r="C1130" t="s">
        <v>1126</v>
      </c>
      <c r="D1130">
        <v>1</v>
      </c>
    </row>
    <row r="1131" spans="1:4" x14ac:dyDescent="0.25">
      <c r="A1131">
        <v>987</v>
      </c>
      <c r="B1131" t="str">
        <f>"3-933816"</f>
        <v>3-933816</v>
      </c>
      <c r="C1131" t="s">
        <v>1127</v>
      </c>
      <c r="D1131">
        <v>1</v>
      </c>
    </row>
    <row r="1132" spans="1:4" x14ac:dyDescent="0.25">
      <c r="A1132">
        <v>988</v>
      </c>
      <c r="B1132" t="str">
        <f>"972-8469"</f>
        <v>972-8469</v>
      </c>
      <c r="C1132" t="s">
        <v>1128</v>
      </c>
      <c r="D1132">
        <v>1</v>
      </c>
    </row>
    <row r="1133" spans="1:4" x14ac:dyDescent="0.25">
      <c r="A1133">
        <v>989</v>
      </c>
      <c r="B1133" t="str">
        <f>"1-904445"</f>
        <v>1-904445</v>
      </c>
      <c r="C1133" t="s">
        <v>1129</v>
      </c>
      <c r="D1133">
        <v>1</v>
      </c>
    </row>
    <row r="1134" spans="1:4" x14ac:dyDescent="0.25">
      <c r="A1134">
        <v>990</v>
      </c>
      <c r="B1134" t="str">
        <f>"3-8030"</f>
        <v>3-8030</v>
      </c>
      <c r="C1134" t="s">
        <v>1130</v>
      </c>
      <c r="D1134">
        <v>1</v>
      </c>
    </row>
    <row r="1135" spans="1:4" x14ac:dyDescent="0.25">
      <c r="A1135">
        <v>991</v>
      </c>
      <c r="B1135" t="str">
        <f>"0-931837"</f>
        <v>0-931837</v>
      </c>
      <c r="C1135" t="s">
        <v>1131</v>
      </c>
      <c r="D1135">
        <v>1</v>
      </c>
    </row>
    <row r="1136" spans="1:4" x14ac:dyDescent="0.25">
      <c r="A1136">
        <v>994</v>
      </c>
      <c r="B1136" t="str">
        <f>"87-87737"</f>
        <v>87-87737</v>
      </c>
      <c r="C1136" t="s">
        <v>1132</v>
      </c>
      <c r="D1136">
        <v>1</v>
      </c>
    </row>
    <row r="1137" spans="1:4" x14ac:dyDescent="0.25">
      <c r="A1137">
        <v>995</v>
      </c>
      <c r="B1137" t="str">
        <f>"0-907845"</f>
        <v>0-907845</v>
      </c>
      <c r="C1137" t="s">
        <v>1133</v>
      </c>
      <c r="D1137">
        <v>1</v>
      </c>
    </row>
    <row r="1138" spans="1:4" x14ac:dyDescent="0.25">
      <c r="A1138">
        <v>996</v>
      </c>
      <c r="B1138" t="str">
        <f>"5-94457"</f>
        <v>5-94457</v>
      </c>
      <c r="C1138" t="s">
        <v>1134</v>
      </c>
      <c r="D1138">
        <v>1</v>
      </c>
    </row>
    <row r="1139" spans="1:4" x14ac:dyDescent="0.25">
      <c r="A1139">
        <v>997</v>
      </c>
      <c r="B1139" t="str">
        <f>"0-8156"</f>
        <v>0-8156</v>
      </c>
      <c r="C1139" t="s">
        <v>1135</v>
      </c>
      <c r="D1139">
        <v>1</v>
      </c>
    </row>
    <row r="1140" spans="1:4" x14ac:dyDescent="0.25">
      <c r="A1140">
        <v>999</v>
      </c>
      <c r="B1140" t="str">
        <f>"1-55581"</f>
        <v>1-55581</v>
      </c>
      <c r="C1140" t="s">
        <v>1136</v>
      </c>
      <c r="D114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BFI-listen for forlag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 Kusk Clausen (SKC) | VIA</dc:creator>
  <cp:lastModifiedBy>VIA University College</cp:lastModifiedBy>
  <dcterms:created xsi:type="dcterms:W3CDTF">2022-10-26T13:00:29Z</dcterms:created>
  <dcterms:modified xsi:type="dcterms:W3CDTF">2022-10-26T13:00:30Z</dcterms:modified>
</cp:coreProperties>
</file>